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11565"/>
  </bookViews>
  <sheets>
    <sheet name="2.8" sheetId="2" r:id="rId1"/>
    <sheet name="Л4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Л4!#REF!</definedName>
    <definedName name="_Par114" localSheetId="1">Л4!#REF!</definedName>
    <definedName name="_Par115" localSheetId="1">Л4!#REF!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Л4!#REF!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Л4!$A$1:$G$364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89" i="2" s="1"/>
  <c r="D78" i="2"/>
  <c r="D76" i="2"/>
  <c r="D79" i="2" s="1"/>
  <c r="D80" i="2" s="1"/>
  <c r="D75" i="2"/>
  <c r="D68" i="2"/>
  <c r="D71" i="2" s="1"/>
  <c r="D67" i="2"/>
  <c r="D66" i="2"/>
  <c r="D58" i="2"/>
  <c r="D57" i="2"/>
  <c r="D56" i="2"/>
  <c r="D48" i="2"/>
  <c r="D51" i="2" s="1"/>
  <c r="D46" i="2"/>
  <c r="D38" i="2"/>
  <c r="D28" i="2"/>
  <c r="D16" i="2"/>
  <c r="D22" i="2" s="1"/>
  <c r="D14" i="2"/>
  <c r="D12" i="2" s="1"/>
  <c r="D11" i="2"/>
  <c r="D25" i="2" l="1"/>
  <c r="D50" i="2"/>
  <c r="D70" i="2"/>
  <c r="D41" i="2"/>
  <c r="D60" i="2"/>
  <c r="D61" i="2" s="1"/>
  <c r="D17" i="2"/>
  <c r="D90" i="2"/>
  <c r="D91" i="2" s="1"/>
  <c r="C338" i="1"/>
  <c r="H324" i="1"/>
  <c r="H311" i="1"/>
  <c r="G311" i="1"/>
  <c r="G310" i="1"/>
  <c r="G309" i="1"/>
  <c r="G308" i="1"/>
  <c r="G305" i="1"/>
  <c r="G303" i="1"/>
  <c r="G301" i="1"/>
  <c r="G299" i="1"/>
  <c r="G297" i="1"/>
  <c r="G296" i="1"/>
  <c r="H295" i="1"/>
  <c r="G294" i="1"/>
  <c r="G293" i="1"/>
  <c r="G291" i="1"/>
  <c r="G289" i="1"/>
  <c r="G287" i="1"/>
  <c r="G285" i="1"/>
  <c r="G283" i="1"/>
  <c r="H272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48" i="1"/>
  <c r="G247" i="1"/>
  <c r="G246" i="1"/>
  <c r="G245" i="1"/>
  <c r="G244" i="1"/>
  <c r="G243" i="1"/>
  <c r="G238" i="1"/>
  <c r="G237" i="1"/>
  <c r="G236" i="1"/>
  <c r="G235" i="1"/>
  <c r="G234" i="1"/>
  <c r="G232" i="1"/>
  <c r="G231" i="1"/>
  <c r="G229" i="1"/>
  <c r="G228" i="1"/>
  <c r="G227" i="1"/>
  <c r="G224" i="1"/>
  <c r="G223" i="1"/>
  <c r="G222" i="1"/>
  <c r="G219" i="1"/>
  <c r="G218" i="1"/>
  <c r="G215" i="1"/>
  <c r="G212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0" i="1"/>
  <c r="G139" i="1"/>
  <c r="G137" i="1"/>
  <c r="G136" i="1"/>
  <c r="G134" i="1"/>
  <c r="K132" i="1"/>
  <c r="G130" i="1"/>
  <c r="G123" i="1"/>
  <c r="G119" i="1"/>
  <c r="G112" i="1"/>
  <c r="G111" i="1"/>
  <c r="G108" i="1"/>
  <c r="G105" i="1"/>
  <c r="G98" i="1"/>
  <c r="G96" i="1"/>
  <c r="G92" i="1"/>
  <c r="G90" i="1"/>
  <c r="G88" i="1"/>
  <c r="G77" i="1"/>
  <c r="G76" i="1"/>
  <c r="G75" i="1"/>
  <c r="G74" i="1"/>
  <c r="G73" i="1"/>
  <c r="G66" i="1"/>
  <c r="G60" i="1"/>
  <c r="G59" i="1"/>
  <c r="G33" i="1"/>
  <c r="G28" i="1" l="1"/>
  <c r="G30" i="1"/>
  <c r="G55" i="1"/>
  <c r="G58" i="1"/>
  <c r="G94" i="1"/>
  <c r="G100" i="1"/>
  <c r="G102" i="1"/>
  <c r="G129" i="1"/>
  <c r="G51" i="1"/>
  <c r="G56" i="1"/>
  <c r="G110" i="1"/>
  <c r="G113" i="1"/>
  <c r="G114" i="1"/>
  <c r="G116" i="1"/>
  <c r="G117" i="1"/>
  <c r="G57" i="1"/>
  <c r="G72" i="1"/>
  <c r="G89" i="1"/>
  <c r="G91" i="1"/>
  <c r="G97" i="1"/>
  <c r="G99" i="1"/>
  <c r="G115" i="1"/>
  <c r="G118" i="1"/>
  <c r="G120" i="1"/>
  <c r="K121" i="1"/>
  <c r="G122" i="1"/>
  <c r="G126" i="1"/>
  <c r="G131" i="1"/>
  <c r="G133" i="1"/>
  <c r="G135" i="1"/>
  <c r="G138" i="1"/>
  <c r="G143" i="1"/>
  <c r="D145" i="1"/>
  <c r="G145" i="1" s="1"/>
  <c r="D336" i="1"/>
  <c r="G26" i="1"/>
  <c r="G44" i="1"/>
  <c r="G71" i="1"/>
  <c r="G104" i="1"/>
  <c r="G109" i="1"/>
  <c r="G230" i="1"/>
  <c r="G280" i="1"/>
  <c r="G284" i="1"/>
  <c r="G286" i="1"/>
  <c r="G288" i="1"/>
  <c r="G290" i="1"/>
  <c r="G292" i="1"/>
  <c r="G298" i="1"/>
  <c r="G300" i="1"/>
  <c r="G302" i="1"/>
  <c r="G304" i="1"/>
  <c r="H213" i="1"/>
  <c r="H249" i="1"/>
  <c r="G35" i="1"/>
  <c r="G42" i="1"/>
  <c r="G87" i="1"/>
  <c r="G93" i="1"/>
  <c r="G101" i="1"/>
  <c r="H147" i="1"/>
  <c r="H283" i="1"/>
  <c r="H307" i="1"/>
  <c r="G34" i="1"/>
  <c r="G40" i="1"/>
  <c r="G95" i="1"/>
  <c r="G103" i="1"/>
  <c r="G132" i="1"/>
  <c r="I132" i="1" s="1"/>
  <c r="G121" i="1"/>
  <c r="I121" i="1" s="1"/>
  <c r="H296" i="1" l="1"/>
  <c r="D338" i="1"/>
  <c r="G338" i="1" s="1"/>
  <c r="H338" i="1" s="1"/>
  <c r="G336" i="1"/>
  <c r="H336" i="1" s="1"/>
  <c r="H24" i="1"/>
  <c r="H339" i="1" s="1"/>
  <c r="G339" i="1"/>
  <c r="H344" i="1" l="1"/>
  <c r="J339" i="1"/>
</calcChain>
</file>

<file path=xl/sharedStrings.xml><?xml version="1.0" encoding="utf-8"?>
<sst xmlns="http://schemas.openxmlformats.org/spreadsheetml/2006/main" count="663" uniqueCount="322">
  <si>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</si>
  <si>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</si>
  <si>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</si>
  <si>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</si>
  <si>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</si>
  <si>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</si>
  <si>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</si>
  <si>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</si>
  <si>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</si>
  <si>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</si>
  <si>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</si>
  <si>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</si>
  <si>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</si>
  <si>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</si>
  <si>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</si>
  <si>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</si>
  <si>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</si>
  <si>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</si>
  <si>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</si>
  <si>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4 по ул. Лесная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</si>
  <si>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</si>
  <si>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</si>
  <si>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</si>
  <si>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</si>
  <si>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</si>
  <si>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31.07.2019 год (исполнение договора управления многоквартирным домом от 22.11.2017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</si>
  <si>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</si>
  <si>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</si>
  <si>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</si>
  <si>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</si>
  <si>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</si>
  <si>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</si>
  <si>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</si>
  <si>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</si>
  <si>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</si>
  <si>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</si>
  <si>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</si>
  <si>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</si>
  <si>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</si>
  <si>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Уборка чердачного помещения</t>
  </si>
  <si>
    <t>Очистка козырьков от снега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</si>
  <si>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</si>
  <si>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</si>
  <si>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</si>
  <si>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</si>
  <si>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</si>
  <si>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</si>
  <si>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</si>
  <si>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</si>
  <si>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</si>
  <si>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</si>
  <si>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</si>
  <si>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</si>
  <si>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</si>
  <si>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</si>
  <si>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</si>
  <si>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</si>
  <si>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</si>
  <si>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</si>
  <si>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</si>
  <si>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</si>
  <si>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</si>
  <si>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</si>
  <si>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</si>
  <si>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</si>
  <si>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>шт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</si>
  <si>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</si>
  <si>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</si>
  <si>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</si>
  <si>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</si>
  <si>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>Прочистка канализационного лежака</t>
  </si>
  <si>
    <t>м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</si>
  <si>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</si>
  <si>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</si>
  <si>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</si>
  <si>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</si>
  <si>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</si>
  <si>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Ревизия щитов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</si>
  <si>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</si>
  <si>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</si>
  <si>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</si>
  <si>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                17.  Работы по содержанию помещений, входящих в состав общего имущества</t>
  </si>
  <si>
    <t>Влажное подметание лестничных площадок и маршей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</si>
  <si>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</si>
  <si>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</si>
  <si>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</si>
  <si>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</si>
  <si>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м3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</si>
  <si>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</si>
  <si>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</si>
  <si>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</si>
  <si>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</si>
  <si>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</si>
  <si>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</si>
  <si>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01.08. по 31.12.2019 год (исполнение договора управления многоквартирным домом от 01.08.2019 г.)</t>
  </si>
  <si>
    <t>раз</t>
  </si>
  <si>
    <t>работы нет в перечне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</si>
  <si>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</si>
  <si>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</si>
  <si>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</si>
  <si>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</si>
  <si>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</si>
  <si>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</si>
  <si>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</si>
  <si>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</si>
  <si>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</si>
  <si>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</si>
  <si>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</si>
  <si>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</si>
  <si>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</si>
  <si>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</si>
  <si>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</si>
  <si>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</si>
  <si>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</si>
  <si>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</si>
  <si>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</si>
  <si>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</si>
  <si>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</si>
  <si>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</si>
  <si>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</si>
  <si>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</si>
  <si>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</si>
  <si>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</si>
  <si>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</si>
  <si>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</si>
  <si>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 xml:space="preserve">Приложение 1    </t>
  </si>
  <si>
    <t>Смена  вентиля вводного на кран шаровый д.15 мм ГХВС</t>
  </si>
  <si>
    <t>м²</t>
  </si>
  <si>
    <t xml:space="preserve">Установка навесного замка </t>
  </si>
  <si>
    <t>Закрытие чердачных люков</t>
  </si>
  <si>
    <t>Снятие  пружины</t>
  </si>
  <si>
    <t>Механизированная уборка территории</t>
  </si>
  <si>
    <t>Демонтаж антенн на кровле, заделка отверстий</t>
  </si>
  <si>
    <t>Ремонт рам с установкой форточки (подъезд №1)</t>
  </si>
  <si>
    <t>Ремонт цоколя (тариф 2017-2018г)</t>
  </si>
  <si>
    <t>Ремонт цоколя (исправление штукатурного слоя)</t>
  </si>
  <si>
    <t xml:space="preserve">Поверка приборов учета горячей воды </t>
  </si>
  <si>
    <t>Замена шин</t>
  </si>
  <si>
    <t xml:space="preserve"> 1. Несущие и ненесущие конструкции</t>
  </si>
  <si>
    <t xml:space="preserve">Раскрытие подвальных продухов </t>
  </si>
  <si>
    <t xml:space="preserve">Закрытие подвальных продухов </t>
  </si>
  <si>
    <t>Очистка кровли от снега и скалывание сосулек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</si>
  <si>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</si>
  <si>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</si>
  <si>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</si>
  <si>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</si>
  <si>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</si>
  <si>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</si>
  <si>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</si>
  <si>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</si>
  <si>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</si>
  <si>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</si>
  <si>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</si>
  <si>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</si>
  <si>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</si>
  <si>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</si>
  <si>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</si>
  <si>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</si>
  <si>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</si>
  <si>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</si>
  <si>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</si>
  <si>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</si>
  <si>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</si>
  <si>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</si>
  <si>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</si>
  <si>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</si>
  <si>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</si>
  <si>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</si>
  <si>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1000 м3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</si>
  <si>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</si>
  <si>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</si>
  <si>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</si>
  <si>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</si>
  <si>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</si>
  <si>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</si>
  <si>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</si>
  <si>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</si>
  <si>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</si>
  <si>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подвальных помещениях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</si>
  <si>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</si>
  <si>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</si>
  <si>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</si>
  <si>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</si>
  <si>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</si>
  <si>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</si>
  <si>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</si>
  <si>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</si>
  <si>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</si>
  <si>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</si>
  <si>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 xml:space="preserve"> 3. Лестничные клетки</t>
  </si>
  <si>
    <t>Влажное подметание лестничных площадок и маршей 2-х нижних этажей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</si>
  <si>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</si>
  <si>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</si>
  <si>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</si>
  <si>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</si>
  <si>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</si>
  <si>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</si>
  <si>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</si>
  <si>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</si>
  <si>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</si>
  <si>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</si>
  <si>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</si>
  <si>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</si>
  <si>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</si>
  <si>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</si>
  <si>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</si>
  <si>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</si>
  <si>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</si>
  <si>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</si>
  <si>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</si>
  <si>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</si>
  <si>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</si>
  <si>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</si>
  <si>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</si>
  <si>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</si>
  <si>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</si>
  <si>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</si>
  <si>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Завоз песка в песочницы      </t>
  </si>
  <si>
    <t>Очистка кровли от снега при толщине снега до 20 см  и скалывание сосулек</t>
  </si>
  <si>
    <t>досыпка песка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</si>
  <si>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</si>
  <si>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</si>
  <si>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</si>
  <si>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</si>
  <si>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</si>
  <si>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</si>
  <si>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</si>
  <si>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</si>
  <si>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</si>
  <si>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</si>
  <si>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</si>
  <si>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</si>
  <si>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</si>
  <si>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</si>
  <si>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</si>
  <si>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</si>
  <si>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</si>
  <si>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</si>
  <si>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</si>
  <si>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</si>
  <si>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</si>
  <si>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</si>
  <si>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</si>
  <si>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крыльца и площадки перед входом в подъезд</t>
  </si>
  <si>
    <t>Очистка приямков</t>
  </si>
  <si>
    <t>Подметание и уборка придомовой территории</t>
  </si>
  <si>
    <t>Подметание территории с усовершенственным покрытием</t>
  </si>
  <si>
    <t>Очистка от мусора урн, установленных возле подъездов</t>
  </si>
  <si>
    <t>Уборка и выкашивание газонов</t>
  </si>
  <si>
    <t>Уборка газонов от листьев, сучьев, мусора при засоренности сильной</t>
  </si>
  <si>
    <t>Погрузка мусора на автотранспорт вручную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</si>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</sst>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0.000"/>
    <numFmt numFmtId="165" formatCode="0.0"/>
    <numFmt numFmtId="166" formatCode="0.00000"/>
    <numFmt numFmtId="167" formatCode="0.0000"/>
    <numFmt numFmtId="168" formatCode="#,##0.00&quot;р.&quot;"/>
    <numFmt numFmtId="169" formatCode="\$#.00"/>
    <numFmt numFmtId="170" formatCode="#."/>
    <numFmt numFmtId="171" formatCode="%#.00"/>
    <numFmt numFmtId="172" formatCode="#\,##0.00"/>
    <numFmt numFmtId="173" formatCode="#.00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0" fontId="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169" fontId="29" fillId="0" borderId="0">
      <protection locked="0"/>
    </xf>
    <xf numFmtId="170" fontId="29" fillId="0" borderId="10">
      <protection locked="0"/>
    </xf>
    <xf numFmtId="169" fontId="30" fillId="0" borderId="0">
      <protection locked="0"/>
    </xf>
    <xf numFmtId="170" fontId="30" fillId="0" borderId="11">
      <protection locked="0"/>
    </xf>
    <xf numFmtId="171" fontId="29" fillId="0" borderId="0">
      <protection locked="0"/>
    </xf>
    <xf numFmtId="172" fontId="29" fillId="0" borderId="0">
      <protection locked="0"/>
    </xf>
    <xf numFmtId="171" fontId="30" fillId="0" borderId="0">
      <protection locked="0"/>
    </xf>
    <xf numFmtId="172" fontId="30" fillId="0" borderId="0">
      <protection locked="0"/>
    </xf>
    <xf numFmtId="173" fontId="29" fillId="0" borderId="0">
      <protection locked="0"/>
    </xf>
    <xf numFmtId="170" fontId="31" fillId="0" borderId="0">
      <protection locked="0"/>
    </xf>
    <xf numFmtId="170" fontId="31" fillId="0" borderId="0"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5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37" fillId="21" borderId="0" applyNumberFormat="0" applyBorder="0" applyProtection="0">
      <alignment horizontal="left" vertical="top" wrapText="1"/>
    </xf>
    <xf numFmtId="0" fontId="11" fillId="0" borderId="0"/>
    <xf numFmtId="0" fontId="38" fillId="0" borderId="0" applyNumberFormat="0" applyFill="0" applyBorder="0" applyProtection="0">
      <alignment horizontal="left" vertical="top" wrapText="1"/>
    </xf>
    <xf numFmtId="0" fontId="39" fillId="22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3" borderId="0" applyNumberFormat="0" applyBorder="0" applyProtection="0">
      <alignment horizontal="left" vertical="top" wrapText="1"/>
    </xf>
    <xf numFmtId="0" fontId="44" fillId="23" borderId="12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7" borderId="0" applyNumberFormat="0" applyBorder="0" applyAlignment="0" applyProtection="0"/>
    <xf numFmtId="0" fontId="46" fillId="8" borderId="12" applyNumberFormat="0" applyAlignment="0" applyProtection="0"/>
    <xf numFmtId="0" fontId="47" fillId="28" borderId="13" applyNumberFormat="0" applyAlignment="0" applyProtection="0"/>
    <xf numFmtId="0" fontId="48" fillId="28" borderId="12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4" applyNumberFormat="0" applyFill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29" borderId="18" applyNumberFormat="0" applyAlignment="0" applyProtection="0"/>
    <xf numFmtId="0" fontId="55" fillId="0" borderId="0" applyNumberFormat="0" applyFill="0" applyBorder="0" applyAlignment="0" applyProtection="0"/>
    <xf numFmtId="0" fontId="56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57" fillId="0" borderId="0"/>
    <xf numFmtId="0" fontId="5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42" fillId="0" borderId="0">
      <alignment horizontal="left" vertical="top" wrapText="1"/>
    </xf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1" fillId="31" borderId="19" applyNumberFormat="0" applyFont="0" applyAlignment="0" applyProtection="0"/>
    <xf numFmtId="0" fontId="61" fillId="0" borderId="20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5" borderId="0" applyNumberFormat="0" applyBorder="0" applyAlignment="0" applyProtection="0"/>
  </cellStyleXfs>
  <cellXfs count="179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4" fillId="0" borderId="0" xfId="1" applyFont="1"/>
    <xf numFmtId="0" fontId="4" fillId="0" borderId="0" xfId="1" applyFont="1" applyFill="1" applyAlignment="1">
      <alignment vertical="center"/>
    </xf>
    <xf numFmtId="0" fontId="1" fillId="0" borderId="0" xfId="1" applyFont="1" applyFill="1"/>
    <xf numFmtId="0" fontId="7" fillId="0" borderId="0" xfId="1" applyFont="1" applyFill="1" applyBorder="1" applyAlignment="1">
      <alignment vertical="center"/>
    </xf>
    <xf numFmtId="0" fontId="3" fillId="0" borderId="0" xfId="1" applyFont="1" applyFill="1"/>
    <xf numFmtId="0" fontId="1" fillId="0" borderId="0" xfId="2"/>
    <xf numFmtId="0" fontId="9" fillId="0" borderId="0" xfId="1" applyFont="1" applyFill="1" applyAlignment="1">
      <alignment horizontal="center" vertical="center"/>
    </xf>
    <xf numFmtId="0" fontId="10" fillId="0" borderId="0" xfId="1" applyFont="1" applyFill="1"/>
    <xf numFmtId="0" fontId="4" fillId="0" borderId="0" xfId="1" applyFont="1" applyFill="1" applyAlignment="1">
      <alignment vertical="center" wrapText="1"/>
    </xf>
    <xf numFmtId="0" fontId="7" fillId="0" borderId="0" xfId="1" applyFont="1" applyBorder="1" applyAlignment="1">
      <alignment horizontal="left" vertical="center"/>
    </xf>
    <xf numFmtId="0" fontId="1" fillId="0" borderId="0" xfId="1" applyFont="1"/>
    <xf numFmtId="0" fontId="3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" fillId="0" borderId="0" xfId="1" applyBorder="1"/>
    <xf numFmtId="0" fontId="18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43" fontId="4" fillId="0" borderId="1" xfId="4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3" fontId="4" fillId="0" borderId="0" xfId="4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2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1" fontId="22" fillId="0" borderId="1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/>
    </xf>
    <xf numFmtId="2" fontId="21" fillId="2" borderId="1" xfId="1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2" fontId="21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1" fontId="4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2" fontId="4" fillId="0" borderId="1" xfId="1" applyNumberFormat="1" applyFont="1" applyFill="1" applyBorder="1" applyAlignment="1">
      <alignment horizontal="center" vertical="center"/>
    </xf>
    <xf numFmtId="2" fontId="1" fillId="0" borderId="0" xfId="1" applyNumberFormat="1" applyFont="1"/>
    <xf numFmtId="166" fontId="1" fillId="0" borderId="0" xfId="1" applyNumberFormat="1" applyFont="1"/>
    <xf numFmtId="49" fontId="19" fillId="0" borderId="1" xfId="1" applyNumberFormat="1" applyFont="1" applyFill="1" applyBorder="1" applyAlignment="1">
      <alignment horizontal="left" vertical="center"/>
    </xf>
    <xf numFmtId="1" fontId="21" fillId="0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4" fillId="0" borderId="1" xfId="3" applyFont="1" applyFill="1" applyBorder="1" applyAlignment="1">
      <alignment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top" wrapText="1"/>
    </xf>
    <xf numFmtId="1" fontId="4" fillId="0" borderId="1" xfId="3" applyNumberFormat="1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vertical="center" wrapText="1"/>
    </xf>
    <xf numFmtId="2" fontId="4" fillId="0" borderId="0" xfId="1" applyNumberFormat="1" applyFont="1"/>
    <xf numFmtId="2" fontId="4" fillId="0" borderId="0" xfId="1" applyNumberFormat="1" applyFont="1" applyBorder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167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2" fontId="3" fillId="0" borderId="0" xfId="1" applyNumberFormat="1" applyFont="1"/>
    <xf numFmtId="0" fontId="4" fillId="0" borderId="0" xfId="1" applyFont="1" applyFill="1" applyBorder="1"/>
    <xf numFmtId="0" fontId="22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1" fontId="22" fillId="0" borderId="1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center" wrapText="1"/>
    </xf>
    <xf numFmtId="4" fontId="22" fillId="0" borderId="1" xfId="3" applyNumberFormat="1" applyFont="1" applyFill="1" applyBorder="1" applyAlignment="1">
      <alignment horizontal="center" vertical="center"/>
    </xf>
    <xf numFmtId="0" fontId="25" fillId="0" borderId="0" xfId="1" applyFont="1" applyFill="1"/>
    <xf numFmtId="0" fontId="22" fillId="0" borderId="0" xfId="1" applyFont="1" applyBorder="1"/>
    <xf numFmtId="0" fontId="26" fillId="0" borderId="1" xfId="3" applyFont="1" applyFill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2" fontId="22" fillId="0" borderId="1" xfId="3" applyNumberFormat="1" applyFont="1" applyFill="1" applyBorder="1" applyAlignment="1">
      <alignment horizontal="center" vertical="center"/>
    </xf>
    <xf numFmtId="43" fontId="22" fillId="0" borderId="1" xfId="4" applyFont="1" applyFill="1" applyBorder="1" applyAlignment="1">
      <alignment horizontal="center" vertical="center" wrapText="1"/>
    </xf>
    <xf numFmtId="0" fontId="25" fillId="0" borderId="0" xfId="1" applyFont="1"/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/>
    <xf numFmtId="2" fontId="22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wrapText="1"/>
    </xf>
    <xf numFmtId="4" fontId="4" fillId="0" borderId="1" xfId="1" applyNumberFormat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center" vertical="center"/>
    </xf>
    <xf numFmtId="4" fontId="19" fillId="0" borderId="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4" fontId="1" fillId="0" borderId="0" xfId="1" applyNumberFormat="1" applyFont="1"/>
    <xf numFmtId="0" fontId="19" fillId="0" borderId="8" xfId="1" applyFont="1" applyBorder="1" applyAlignment="1">
      <alignment vertical="center"/>
    </xf>
    <xf numFmtId="0" fontId="3" fillId="0" borderId="8" xfId="1" applyFont="1" applyBorder="1"/>
    <xf numFmtId="0" fontId="23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" fillId="0" borderId="8" xfId="1" applyFont="1" applyBorder="1"/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4" fontId="1" fillId="0" borderId="0" xfId="1" applyNumberFormat="1"/>
    <xf numFmtId="43" fontId="1" fillId="0" borderId="0" xfId="1" applyNumberFormat="1"/>
    <xf numFmtId="0" fontId="3" fillId="0" borderId="0" xfId="2" applyFont="1" applyFill="1"/>
    <xf numFmtId="0" fontId="4" fillId="0" borderId="0" xfId="2" applyFont="1" applyFill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28" fillId="0" borderId="0" xfId="0" applyFont="1" applyFill="1" applyAlignment="1">
      <alignment horizontal="right"/>
    </xf>
    <xf numFmtId="0" fontId="1" fillId="0" borderId="0" xfId="1" applyFill="1" applyBorder="1"/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8" fontId="27" fillId="0" borderId="0" xfId="0" applyNumberFormat="1" applyFont="1" applyFill="1" applyAlignment="1">
      <alignment horizontal="right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1" fillId="0" borderId="0" xfId="1" applyFill="1"/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horizontal="left" vertical="top" wrapText="1"/>
    </xf>
    <xf numFmtId="0" fontId="23" fillId="0" borderId="9" xfId="1" applyFont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28" fillId="0" borderId="0" xfId="1" applyFont="1" applyAlignment="1">
      <alignment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justify" vertical="center" wrapText="1"/>
    </xf>
    <xf numFmtId="0" fontId="7" fillId="0" borderId="0" xfId="1" applyFont="1" applyFill="1" applyAlignment="1">
      <alignment horizontal="justify" vertical="center" wrapText="1"/>
    </xf>
    <xf numFmtId="0" fontId="7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9" fontId="19" fillId="0" borderId="2" xfId="1" applyNumberFormat="1" applyFont="1" applyBorder="1" applyAlignment="1">
      <alignment horizontal="left" vertical="center" wrapText="1"/>
    </xf>
    <xf numFmtId="49" fontId="19" fillId="0" borderId="3" xfId="1" applyNumberFormat="1" applyFont="1" applyBorder="1" applyAlignment="1">
      <alignment horizontal="left" vertical="center" wrapText="1"/>
    </xf>
    <xf numFmtId="49" fontId="19" fillId="0" borderId="4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0" fontId="6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8" fontId="68" fillId="0" borderId="0" xfId="0" applyNumberFormat="1" applyFont="1" applyFill="1" applyBorder="1" applyAlignment="1">
      <alignment horizontal="right" vertical="center"/>
    </xf>
    <xf numFmtId="0" fontId="67" fillId="0" borderId="0" xfId="0" applyFont="1" applyFill="1"/>
    <xf numFmtId="0" fontId="15" fillId="0" borderId="8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vertical="center" wrapText="1"/>
    </xf>
    <xf numFmtId="0" fontId="67" fillId="0" borderId="1" xfId="0" applyFont="1" applyFill="1" applyBorder="1" applyAlignment="1">
      <alignment horizontal="center"/>
    </xf>
    <xf numFmtId="14" fontId="69" fillId="0" borderId="1" xfId="0" applyNumberFormat="1" applyFont="1" applyFill="1" applyBorder="1" applyAlignment="1">
      <alignment horizontal="center"/>
    </xf>
    <xf numFmtId="0" fontId="67" fillId="0" borderId="1" xfId="0" applyFont="1" applyFill="1" applyBorder="1"/>
    <xf numFmtId="0" fontId="69" fillId="0" borderId="1" xfId="0" applyFont="1" applyFill="1" applyBorder="1" applyAlignment="1">
      <alignment horizontal="center"/>
    </xf>
    <xf numFmtId="0" fontId="70" fillId="0" borderId="1" xfId="0" applyFont="1" applyFill="1" applyBorder="1" applyAlignment="1">
      <alignment horizontal="center" wrapText="1"/>
    </xf>
    <xf numFmtId="0" fontId="69" fillId="0" borderId="1" xfId="0" applyFont="1" applyFill="1" applyBorder="1"/>
    <xf numFmtId="4" fontId="69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vertical="top" wrapText="1"/>
    </xf>
    <xf numFmtId="0" fontId="68" fillId="0" borderId="1" xfId="0" applyFont="1" applyFill="1" applyBorder="1" applyAlignment="1">
      <alignment horizontal="justify" vertical="center" wrapText="1"/>
    </xf>
    <xf numFmtId="49" fontId="68" fillId="0" borderId="1" xfId="0" applyNumberFormat="1" applyFont="1" applyFill="1" applyBorder="1" applyAlignment="1">
      <alignment horizontal="justify" vertical="center" wrapText="1"/>
    </xf>
    <xf numFmtId="0" fontId="68" fillId="0" borderId="2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3" fontId="69" fillId="0" borderId="1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vertical="top"/>
    </xf>
    <xf numFmtId="4" fontId="70" fillId="0" borderId="1" xfId="0" applyNumberFormat="1" applyFont="1" applyFill="1" applyBorder="1" applyAlignment="1">
      <alignment wrapText="1"/>
    </xf>
    <xf numFmtId="4" fontId="70" fillId="0" borderId="1" xfId="0" applyNumberFormat="1" applyFont="1" applyFill="1" applyBorder="1"/>
    <xf numFmtId="4" fontId="69" fillId="0" borderId="1" xfId="0" applyNumberFormat="1" applyFont="1" applyFill="1" applyBorder="1" applyAlignment="1">
      <alignment horizontal="center" vertical="center"/>
    </xf>
    <xf numFmtId="168" fontId="68" fillId="0" borderId="1" xfId="0" applyNumberFormat="1" applyFont="1" applyFill="1" applyBorder="1" applyAlignment="1">
      <alignment horizontal="center" vertical="center" wrapText="1"/>
    </xf>
    <xf numFmtId="0" fontId="69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G95" sqref="G95:G96"/>
    </sheetView>
  </sheetViews>
  <sheetFormatPr defaultRowHeight="15" x14ac:dyDescent="0.25"/>
  <cols>
    <col min="1" max="1" width="4.28515625" style="178" customWidth="1"/>
    <col min="2" max="2" width="62.28515625" style="154" customWidth="1"/>
    <col min="3" max="3" width="10.85546875" style="154" customWidth="1"/>
    <col min="4" max="4" width="18.42578125" style="178" customWidth="1"/>
    <col min="5" max="16384" width="9.140625" style="154"/>
  </cols>
  <sheetData>
    <row r="1" spans="1:4" ht="19.5" x14ac:dyDescent="0.25">
      <c r="A1" s="151" t="s">
        <v>251</v>
      </c>
      <c r="B1" s="151"/>
      <c r="C1" s="151"/>
      <c r="D1" s="151"/>
    </row>
    <row r="2" spans="1:4" x14ac:dyDescent="0.25">
      <c r="A2" s="152" t="s">
        <v>252</v>
      </c>
      <c r="B2" s="152"/>
      <c r="C2" s="152"/>
      <c r="D2" s="152"/>
    </row>
    <row r="3" spans="1:4" x14ac:dyDescent="0.25">
      <c r="A3" s="155" t="s">
        <v>19</v>
      </c>
      <c r="B3" s="155"/>
      <c r="C3" s="155"/>
      <c r="D3" s="155"/>
    </row>
    <row r="4" spans="1:4" ht="25.5" x14ac:dyDescent="0.25">
      <c r="A4" s="156" t="s">
        <v>253</v>
      </c>
      <c r="B4" s="156" t="s">
        <v>254</v>
      </c>
      <c r="C4" s="156" t="s">
        <v>255</v>
      </c>
      <c r="D4" s="156" t="s">
        <v>256</v>
      </c>
    </row>
    <row r="5" spans="1:4" x14ac:dyDescent="0.25">
      <c r="A5" s="157">
        <v>1</v>
      </c>
      <c r="B5" s="157" t="s">
        <v>257</v>
      </c>
      <c r="C5" s="158" t="s">
        <v>258</v>
      </c>
      <c r="D5" s="159" t="s">
        <v>321</v>
      </c>
    </row>
    <row r="6" spans="1:4" x14ac:dyDescent="0.25">
      <c r="A6" s="157">
        <v>2</v>
      </c>
      <c r="B6" s="157" t="s">
        <v>259</v>
      </c>
      <c r="C6" s="160"/>
      <c r="D6" s="161" t="s">
        <v>260</v>
      </c>
    </row>
    <row r="7" spans="1:4" x14ac:dyDescent="0.25">
      <c r="A7" s="157">
        <v>3</v>
      </c>
      <c r="B7" s="157" t="s">
        <v>261</v>
      </c>
      <c r="C7" s="160"/>
      <c r="D7" s="161" t="s">
        <v>262</v>
      </c>
    </row>
    <row r="8" spans="1:4" ht="27.75" customHeight="1" x14ac:dyDescent="0.25">
      <c r="A8" s="162" t="s">
        <v>263</v>
      </c>
      <c r="B8" s="162"/>
      <c r="C8" s="162"/>
      <c r="D8" s="162"/>
    </row>
    <row r="9" spans="1:4" x14ac:dyDescent="0.25">
      <c r="A9" s="163">
        <v>4</v>
      </c>
      <c r="B9" s="157" t="s">
        <v>264</v>
      </c>
      <c r="C9" s="156" t="s">
        <v>265</v>
      </c>
      <c r="D9" s="164">
        <v>-100.58</v>
      </c>
    </row>
    <row r="10" spans="1:4" x14ac:dyDescent="0.25">
      <c r="A10" s="163">
        <v>5</v>
      </c>
      <c r="B10" s="157" t="s">
        <v>266</v>
      </c>
      <c r="C10" s="156" t="s">
        <v>265</v>
      </c>
      <c r="D10" s="164" t="s">
        <v>267</v>
      </c>
    </row>
    <row r="11" spans="1:4" x14ac:dyDescent="0.25">
      <c r="A11" s="163">
        <v>6</v>
      </c>
      <c r="B11" s="157" t="s">
        <v>268</v>
      </c>
      <c r="C11" s="156" t="s">
        <v>265</v>
      </c>
      <c r="D11" s="164">
        <f>171495.24+4161.6</f>
        <v>175656.84</v>
      </c>
    </row>
    <row r="12" spans="1:4" ht="15.75" customHeight="1" x14ac:dyDescent="0.25">
      <c r="A12" s="163">
        <v>7</v>
      </c>
      <c r="B12" s="165" t="s">
        <v>269</v>
      </c>
      <c r="C12" s="156" t="s">
        <v>265</v>
      </c>
      <c r="D12" s="164">
        <f>D13+D14</f>
        <v>494478.39</v>
      </c>
    </row>
    <row r="13" spans="1:4" x14ac:dyDescent="0.25">
      <c r="A13" s="163">
        <v>8</v>
      </c>
      <c r="B13" s="166" t="s">
        <v>270</v>
      </c>
      <c r="C13" s="156" t="s">
        <v>265</v>
      </c>
      <c r="D13" s="164">
        <v>440279.02</v>
      </c>
    </row>
    <row r="14" spans="1:4" x14ac:dyDescent="0.25">
      <c r="A14" s="163">
        <v>9</v>
      </c>
      <c r="B14" s="166" t="s">
        <v>271</v>
      </c>
      <c r="C14" s="156" t="s">
        <v>265</v>
      </c>
      <c r="D14" s="164">
        <f>117155.19-62955.82</f>
        <v>54199.37</v>
      </c>
    </row>
    <row r="15" spans="1:4" x14ac:dyDescent="0.25">
      <c r="A15" s="163">
        <v>10</v>
      </c>
      <c r="B15" s="166" t="s">
        <v>272</v>
      </c>
      <c r="C15" s="156" t="s">
        <v>265</v>
      </c>
      <c r="D15" s="164" t="s">
        <v>267</v>
      </c>
    </row>
    <row r="16" spans="1:4" x14ac:dyDescent="0.25">
      <c r="A16" s="163">
        <v>11</v>
      </c>
      <c r="B16" s="157" t="s">
        <v>273</v>
      </c>
      <c r="C16" s="156" t="s">
        <v>265</v>
      </c>
      <c r="D16" s="164">
        <f>435285.55+38080.61</f>
        <v>473366.16</v>
      </c>
    </row>
    <row r="17" spans="1:4" x14ac:dyDescent="0.25">
      <c r="A17" s="163">
        <v>12</v>
      </c>
      <c r="B17" s="167" t="s">
        <v>274</v>
      </c>
      <c r="C17" s="156" t="s">
        <v>265</v>
      </c>
      <c r="D17" s="164">
        <f>D16</f>
        <v>473366.16</v>
      </c>
    </row>
    <row r="18" spans="1:4" x14ac:dyDescent="0.25">
      <c r="A18" s="163">
        <v>13</v>
      </c>
      <c r="B18" s="166" t="s">
        <v>275</v>
      </c>
      <c r="C18" s="156" t="s">
        <v>265</v>
      </c>
      <c r="D18" s="164" t="s">
        <v>267</v>
      </c>
    </row>
    <row r="19" spans="1:4" x14ac:dyDescent="0.25">
      <c r="A19" s="163">
        <v>14</v>
      </c>
      <c r="B19" s="166" t="s">
        <v>276</v>
      </c>
      <c r="C19" s="156" t="s">
        <v>265</v>
      </c>
      <c r="D19" s="164" t="s">
        <v>267</v>
      </c>
    </row>
    <row r="20" spans="1:4" x14ac:dyDescent="0.25">
      <c r="A20" s="163">
        <v>15</v>
      </c>
      <c r="B20" s="166" t="s">
        <v>277</v>
      </c>
      <c r="C20" s="156" t="s">
        <v>265</v>
      </c>
      <c r="D20" s="164" t="s">
        <v>267</v>
      </c>
    </row>
    <row r="21" spans="1:4" x14ac:dyDescent="0.25">
      <c r="A21" s="163">
        <v>16</v>
      </c>
      <c r="B21" s="166" t="s">
        <v>278</v>
      </c>
      <c r="C21" s="156" t="s">
        <v>265</v>
      </c>
      <c r="D21" s="164" t="s">
        <v>267</v>
      </c>
    </row>
    <row r="22" spans="1:4" x14ac:dyDescent="0.25">
      <c r="A22" s="163">
        <v>17</v>
      </c>
      <c r="B22" s="157" t="s">
        <v>279</v>
      </c>
      <c r="C22" s="156" t="s">
        <v>265</v>
      </c>
      <c r="D22" s="164">
        <f>D16</f>
        <v>473366.16</v>
      </c>
    </row>
    <row r="23" spans="1:4" x14ac:dyDescent="0.25">
      <c r="A23" s="163">
        <v>18</v>
      </c>
      <c r="B23" s="157" t="s">
        <v>280</v>
      </c>
      <c r="C23" s="156" t="s">
        <v>265</v>
      </c>
      <c r="D23" s="164" t="s">
        <v>267</v>
      </c>
    </row>
    <row r="24" spans="1:4" x14ac:dyDescent="0.25">
      <c r="A24" s="163">
        <v>19</v>
      </c>
      <c r="B24" s="157" t="s">
        <v>281</v>
      </c>
      <c r="C24" s="156" t="s">
        <v>265</v>
      </c>
      <c r="D24" s="164">
        <v>0</v>
      </c>
    </row>
    <row r="25" spans="1:4" x14ac:dyDescent="0.25">
      <c r="A25" s="163">
        <v>20</v>
      </c>
      <c r="B25" s="157" t="s">
        <v>282</v>
      </c>
      <c r="C25" s="156" t="s">
        <v>265</v>
      </c>
      <c r="D25" s="164">
        <f>D11+D12-D16+D9</f>
        <v>196668.49000000002</v>
      </c>
    </row>
    <row r="26" spans="1:4" ht="27.75" customHeight="1" x14ac:dyDescent="0.25">
      <c r="A26" s="162" t="s">
        <v>283</v>
      </c>
      <c r="B26" s="162"/>
      <c r="C26" s="162"/>
      <c r="D26" s="162"/>
    </row>
    <row r="27" spans="1:4" x14ac:dyDescent="0.25">
      <c r="A27" s="163">
        <v>21</v>
      </c>
      <c r="B27" s="168" t="s">
        <v>284</v>
      </c>
      <c r="C27" s="169"/>
      <c r="D27" s="170"/>
    </row>
    <row r="28" spans="1:4" x14ac:dyDescent="0.25">
      <c r="A28" s="163">
        <v>22</v>
      </c>
      <c r="B28" s="157" t="s">
        <v>285</v>
      </c>
      <c r="C28" s="156" t="s">
        <v>265</v>
      </c>
      <c r="D28" s="164">
        <f>Л4!$G$339</f>
        <v>538335.91457154008</v>
      </c>
    </row>
    <row r="29" spans="1:4" x14ac:dyDescent="0.25">
      <c r="A29" s="163">
        <v>23</v>
      </c>
      <c r="B29" s="157" t="s">
        <v>286</v>
      </c>
      <c r="C29" s="158" t="s">
        <v>287</v>
      </c>
      <c r="D29" s="156" t="s">
        <v>288</v>
      </c>
    </row>
    <row r="30" spans="1:4" x14ac:dyDescent="0.25">
      <c r="A30" s="162" t="s">
        <v>289</v>
      </c>
      <c r="B30" s="162"/>
      <c r="C30" s="162"/>
      <c r="D30" s="162"/>
    </row>
    <row r="31" spans="1:4" x14ac:dyDescent="0.25">
      <c r="A31" s="163">
        <v>24</v>
      </c>
      <c r="B31" s="157" t="s">
        <v>290</v>
      </c>
      <c r="C31" s="156" t="s">
        <v>291</v>
      </c>
      <c r="D31" s="171">
        <v>0</v>
      </c>
    </row>
    <row r="32" spans="1:4" x14ac:dyDescent="0.25">
      <c r="A32" s="163">
        <v>25</v>
      </c>
      <c r="B32" s="157" t="s">
        <v>292</v>
      </c>
      <c r="C32" s="156" t="s">
        <v>291</v>
      </c>
      <c r="D32" s="171">
        <v>0</v>
      </c>
    </row>
    <row r="33" spans="1:4" x14ac:dyDescent="0.25">
      <c r="A33" s="163">
        <v>26</v>
      </c>
      <c r="B33" s="157" t="s">
        <v>293</v>
      </c>
      <c r="C33" s="156" t="s">
        <v>291</v>
      </c>
      <c r="D33" s="171">
        <v>0</v>
      </c>
    </row>
    <row r="34" spans="1:4" x14ac:dyDescent="0.25">
      <c r="A34" s="163">
        <v>27</v>
      </c>
      <c r="B34" s="157" t="s">
        <v>294</v>
      </c>
      <c r="C34" s="156" t="s">
        <v>265</v>
      </c>
      <c r="D34" s="164">
        <v>0</v>
      </c>
    </row>
    <row r="35" spans="1:4" x14ac:dyDescent="0.25">
      <c r="A35" s="162" t="s">
        <v>295</v>
      </c>
      <c r="B35" s="162"/>
      <c r="C35" s="162"/>
      <c r="D35" s="162"/>
    </row>
    <row r="36" spans="1:4" x14ac:dyDescent="0.25">
      <c r="A36" s="163">
        <v>28</v>
      </c>
      <c r="B36" s="157" t="s">
        <v>264</v>
      </c>
      <c r="C36" s="156" t="s">
        <v>265</v>
      </c>
      <c r="D36" s="164">
        <v>-180.07</v>
      </c>
    </row>
    <row r="37" spans="1:4" x14ac:dyDescent="0.25">
      <c r="A37" s="163">
        <v>29</v>
      </c>
      <c r="B37" s="157" t="s">
        <v>266</v>
      </c>
      <c r="C37" s="156" t="s">
        <v>265</v>
      </c>
      <c r="D37" s="164"/>
    </row>
    <row r="38" spans="1:4" ht="15.75" customHeight="1" x14ac:dyDescent="0.25">
      <c r="A38" s="163">
        <v>30</v>
      </c>
      <c r="B38" s="157" t="s">
        <v>268</v>
      </c>
      <c r="C38" s="156" t="s">
        <v>265</v>
      </c>
      <c r="D38" s="164">
        <f>592219.44-171495.24-4161.6</f>
        <v>416562.6</v>
      </c>
    </row>
    <row r="39" spans="1:4" x14ac:dyDescent="0.25">
      <c r="A39" s="163">
        <v>31</v>
      </c>
      <c r="B39" s="157" t="s">
        <v>280</v>
      </c>
      <c r="C39" s="156" t="s">
        <v>265</v>
      </c>
      <c r="D39" s="164"/>
    </row>
    <row r="40" spans="1:4" x14ac:dyDescent="0.25">
      <c r="A40" s="163">
        <v>32</v>
      </c>
      <c r="B40" s="157" t="s">
        <v>281</v>
      </c>
      <c r="C40" s="156" t="s">
        <v>265</v>
      </c>
      <c r="D40" s="164"/>
    </row>
    <row r="41" spans="1:4" x14ac:dyDescent="0.25">
      <c r="A41" s="163">
        <v>33</v>
      </c>
      <c r="B41" s="157" t="s">
        <v>282</v>
      </c>
      <c r="C41" s="156" t="s">
        <v>265</v>
      </c>
      <c r="D41" s="164">
        <f>D48+D58+D68+D78+D88</f>
        <v>534718.79999999993</v>
      </c>
    </row>
    <row r="42" spans="1:4" x14ac:dyDescent="0.25">
      <c r="A42" s="162" t="s">
        <v>296</v>
      </c>
      <c r="B42" s="162"/>
      <c r="C42" s="162"/>
      <c r="D42" s="162"/>
    </row>
    <row r="43" spans="1:4" ht="26.25" x14ac:dyDescent="0.25">
      <c r="A43" s="163">
        <v>34</v>
      </c>
      <c r="B43" s="157" t="s">
        <v>297</v>
      </c>
      <c r="C43" s="156" t="s">
        <v>267</v>
      </c>
      <c r="D43" s="172" t="s">
        <v>298</v>
      </c>
    </row>
    <row r="44" spans="1:4" x14ac:dyDescent="0.25">
      <c r="A44" s="163">
        <v>35</v>
      </c>
      <c r="B44" s="157" t="s">
        <v>255</v>
      </c>
      <c r="C44" s="156" t="s">
        <v>267</v>
      </c>
      <c r="D44" s="161" t="s">
        <v>299</v>
      </c>
    </row>
    <row r="45" spans="1:4" x14ac:dyDescent="0.25">
      <c r="A45" s="163">
        <v>36</v>
      </c>
      <c r="B45" s="157" t="s">
        <v>300</v>
      </c>
      <c r="C45" s="156" t="s">
        <v>301</v>
      </c>
      <c r="D45" s="164">
        <v>411.05397599999998</v>
      </c>
    </row>
    <row r="46" spans="1:4" x14ac:dyDescent="0.25">
      <c r="A46" s="163">
        <v>37</v>
      </c>
      <c r="B46" s="157" t="s">
        <v>302</v>
      </c>
      <c r="C46" s="156" t="s">
        <v>265</v>
      </c>
      <c r="D46" s="164">
        <f>1051456.88-25263.8+0.01</f>
        <v>1026193.0899999999</v>
      </c>
    </row>
    <row r="47" spans="1:4" x14ac:dyDescent="0.25">
      <c r="A47" s="163">
        <v>38</v>
      </c>
      <c r="B47" s="157" t="s">
        <v>303</v>
      </c>
      <c r="C47" s="156" t="s">
        <v>265</v>
      </c>
      <c r="D47" s="164">
        <v>949005.27</v>
      </c>
    </row>
    <row r="48" spans="1:4" x14ac:dyDescent="0.25">
      <c r="A48" s="163">
        <v>39</v>
      </c>
      <c r="B48" s="157" t="s">
        <v>304</v>
      </c>
      <c r="C48" s="156" t="s">
        <v>265</v>
      </c>
      <c r="D48" s="164">
        <f>300953.22-166.65</f>
        <v>300786.56999999995</v>
      </c>
    </row>
    <row r="49" spans="1:4" x14ac:dyDescent="0.25">
      <c r="A49" s="163">
        <v>40</v>
      </c>
      <c r="B49" s="157" t="s">
        <v>305</v>
      </c>
      <c r="C49" s="156" t="s">
        <v>265</v>
      </c>
      <c r="D49" s="164">
        <v>1051220.6499999999</v>
      </c>
    </row>
    <row r="50" spans="1:4" x14ac:dyDescent="0.25">
      <c r="A50" s="163">
        <v>41</v>
      </c>
      <c r="B50" s="157" t="s">
        <v>306</v>
      </c>
      <c r="C50" s="156" t="s">
        <v>265</v>
      </c>
      <c r="D50" s="164">
        <f>D49-D51</f>
        <v>750434.08</v>
      </c>
    </row>
    <row r="51" spans="1:4" ht="15" customHeight="1" x14ac:dyDescent="0.25">
      <c r="A51" s="163">
        <v>42</v>
      </c>
      <c r="B51" s="165" t="s">
        <v>307</v>
      </c>
      <c r="C51" s="156" t="s">
        <v>265</v>
      </c>
      <c r="D51" s="164">
        <f>D48</f>
        <v>300786.56999999995</v>
      </c>
    </row>
    <row r="52" spans="1:4" ht="15" customHeight="1" x14ac:dyDescent="0.25">
      <c r="A52" s="163">
        <v>43</v>
      </c>
      <c r="B52" s="165" t="s">
        <v>308</v>
      </c>
      <c r="C52" s="156" t="s">
        <v>265</v>
      </c>
      <c r="D52" s="164"/>
    </row>
    <row r="53" spans="1:4" ht="39" x14ac:dyDescent="0.25">
      <c r="A53" s="173">
        <v>44</v>
      </c>
      <c r="B53" s="165" t="s">
        <v>297</v>
      </c>
      <c r="C53" s="156" t="s">
        <v>267</v>
      </c>
      <c r="D53" s="172" t="s">
        <v>309</v>
      </c>
    </row>
    <row r="54" spans="1:4" x14ac:dyDescent="0.25">
      <c r="A54" s="163">
        <v>45</v>
      </c>
      <c r="B54" s="157" t="s">
        <v>255</v>
      </c>
      <c r="C54" s="156" t="s">
        <v>267</v>
      </c>
      <c r="D54" s="161" t="s">
        <v>310</v>
      </c>
    </row>
    <row r="55" spans="1:4" x14ac:dyDescent="0.25">
      <c r="A55" s="163">
        <v>46</v>
      </c>
      <c r="B55" s="157" t="s">
        <v>300</v>
      </c>
      <c r="C55" s="156" t="s">
        <v>301</v>
      </c>
      <c r="D55" s="164">
        <v>2019.6901659366645</v>
      </c>
    </row>
    <row r="56" spans="1:4" x14ac:dyDescent="0.25">
      <c r="A56" s="163">
        <v>47</v>
      </c>
      <c r="B56" s="157" t="s">
        <v>302</v>
      </c>
      <c r="C56" s="156" t="s">
        <v>265</v>
      </c>
      <c r="D56" s="164">
        <f>28336.83+752.68+0.01</f>
        <v>29089.52</v>
      </c>
    </row>
    <row r="57" spans="1:4" x14ac:dyDescent="0.25">
      <c r="A57" s="163">
        <v>48</v>
      </c>
      <c r="B57" s="157" t="s">
        <v>303</v>
      </c>
      <c r="C57" s="156" t="s">
        <v>265</v>
      </c>
      <c r="D57" s="164">
        <f>24439.66+693.96</f>
        <v>25133.62</v>
      </c>
    </row>
    <row r="58" spans="1:4" x14ac:dyDescent="0.25">
      <c r="A58" s="163">
        <v>49</v>
      </c>
      <c r="B58" s="157" t="s">
        <v>304</v>
      </c>
      <c r="C58" s="156" t="s">
        <v>265</v>
      </c>
      <c r="D58" s="164">
        <f>23489.97+166.28-0.06-1.84</f>
        <v>23654.35</v>
      </c>
    </row>
    <row r="59" spans="1:4" x14ac:dyDescent="0.25">
      <c r="A59" s="163">
        <v>50</v>
      </c>
      <c r="B59" s="157" t="s">
        <v>305</v>
      </c>
      <c r="C59" s="156" t="s">
        <v>265</v>
      </c>
      <c r="D59" s="164">
        <v>30056.1</v>
      </c>
    </row>
    <row r="60" spans="1:4" x14ac:dyDescent="0.25">
      <c r="A60" s="163">
        <v>51</v>
      </c>
      <c r="B60" s="157" t="s">
        <v>306</v>
      </c>
      <c r="C60" s="156" t="s">
        <v>265</v>
      </c>
      <c r="D60" s="164">
        <f>D59</f>
        <v>30056.1</v>
      </c>
    </row>
    <row r="61" spans="1:4" ht="15" customHeight="1" x14ac:dyDescent="0.25">
      <c r="A61" s="163">
        <v>52</v>
      </c>
      <c r="B61" s="165" t="s">
        <v>307</v>
      </c>
      <c r="C61" s="156" t="s">
        <v>265</v>
      </c>
      <c r="D61" s="164">
        <f>D59-D60</f>
        <v>0</v>
      </c>
    </row>
    <row r="62" spans="1:4" ht="15" customHeight="1" x14ac:dyDescent="0.25">
      <c r="A62" s="163">
        <v>53</v>
      </c>
      <c r="B62" s="165" t="s">
        <v>308</v>
      </c>
      <c r="C62" s="156" t="s">
        <v>265</v>
      </c>
      <c r="D62" s="164">
        <v>0</v>
      </c>
    </row>
    <row r="63" spans="1:4" ht="26.25" x14ac:dyDescent="0.25">
      <c r="A63" s="173">
        <v>54</v>
      </c>
      <c r="B63" s="165" t="s">
        <v>297</v>
      </c>
      <c r="C63" s="156" t="s">
        <v>267</v>
      </c>
      <c r="D63" s="174" t="s">
        <v>311</v>
      </c>
    </row>
    <row r="64" spans="1:4" x14ac:dyDescent="0.25">
      <c r="A64" s="163">
        <v>55</v>
      </c>
      <c r="B64" s="157" t="s">
        <v>255</v>
      </c>
      <c r="C64" s="156" t="s">
        <v>267</v>
      </c>
      <c r="D64" s="164" t="s">
        <v>310</v>
      </c>
    </row>
    <row r="65" spans="1:4" x14ac:dyDescent="0.25">
      <c r="A65" s="163">
        <v>56</v>
      </c>
      <c r="B65" s="157" t="s">
        <v>300</v>
      </c>
      <c r="C65" s="156" t="s">
        <v>301</v>
      </c>
      <c r="D65" s="164">
        <v>1241.5288466028237</v>
      </c>
    </row>
    <row r="66" spans="1:4" x14ac:dyDescent="0.25">
      <c r="A66" s="163">
        <v>57</v>
      </c>
      <c r="B66" s="157" t="s">
        <v>302</v>
      </c>
      <c r="C66" s="156" t="s">
        <v>265</v>
      </c>
      <c r="D66" s="164">
        <f>67865.27-159.06-2180.32+2977.58+194319.3+8530.26-71.29-453.74-203.35-6263.16</f>
        <v>264361.49000000011</v>
      </c>
    </row>
    <row r="67" spans="1:4" x14ac:dyDescent="0.25">
      <c r="A67" s="163">
        <v>58</v>
      </c>
      <c r="B67" s="157" t="s">
        <v>303</v>
      </c>
      <c r="C67" s="156" t="s">
        <v>265</v>
      </c>
      <c r="D67" s="164">
        <f>63545.49+2688.85+181466.2+7679.43</f>
        <v>255379.97</v>
      </c>
    </row>
    <row r="68" spans="1:4" x14ac:dyDescent="0.25">
      <c r="A68" s="163">
        <v>59</v>
      </c>
      <c r="B68" s="157" t="s">
        <v>304</v>
      </c>
      <c r="C68" s="156" t="s">
        <v>265</v>
      </c>
      <c r="D68" s="164">
        <f>9215.42+665.06+27155+1919.76-0.18-0.51-1.37</f>
        <v>38953.179999999993</v>
      </c>
    </row>
    <row r="69" spans="1:4" x14ac:dyDescent="0.25">
      <c r="A69" s="163">
        <v>60</v>
      </c>
      <c r="B69" s="157" t="s">
        <v>305</v>
      </c>
      <c r="C69" s="156" t="s">
        <v>265</v>
      </c>
      <c r="D69" s="164">
        <v>300728.03000000003</v>
      </c>
    </row>
    <row r="70" spans="1:4" x14ac:dyDescent="0.25">
      <c r="A70" s="163">
        <v>61</v>
      </c>
      <c r="B70" s="157" t="s">
        <v>306</v>
      </c>
      <c r="C70" s="156" t="s">
        <v>265</v>
      </c>
      <c r="D70" s="164">
        <f>D69-D71</f>
        <v>261774.85000000003</v>
      </c>
    </row>
    <row r="71" spans="1:4" ht="15" customHeight="1" x14ac:dyDescent="0.25">
      <c r="A71" s="163">
        <v>62</v>
      </c>
      <c r="B71" s="165" t="s">
        <v>307</v>
      </c>
      <c r="C71" s="156" t="s">
        <v>265</v>
      </c>
      <c r="D71" s="164">
        <f>D68</f>
        <v>38953.179999999993</v>
      </c>
    </row>
    <row r="72" spans="1:4" ht="15" customHeight="1" x14ac:dyDescent="0.25">
      <c r="A72" s="163">
        <v>63</v>
      </c>
      <c r="B72" s="165" t="s">
        <v>308</v>
      </c>
      <c r="C72" s="156" t="s">
        <v>265</v>
      </c>
      <c r="D72" s="164"/>
    </row>
    <row r="73" spans="1:4" x14ac:dyDescent="0.25">
      <c r="A73" s="163">
        <v>64</v>
      </c>
      <c r="B73" s="157" t="s">
        <v>297</v>
      </c>
      <c r="C73" s="156" t="s">
        <v>267</v>
      </c>
      <c r="D73" s="175" t="s">
        <v>312</v>
      </c>
    </row>
    <row r="74" spans="1:4" x14ac:dyDescent="0.25">
      <c r="A74" s="163">
        <v>65</v>
      </c>
      <c r="B74" s="157" t="s">
        <v>255</v>
      </c>
      <c r="C74" s="156" t="s">
        <v>267</v>
      </c>
      <c r="D74" s="164" t="s">
        <v>310</v>
      </c>
    </row>
    <row r="75" spans="1:4" x14ac:dyDescent="0.25">
      <c r="A75" s="163">
        <v>66</v>
      </c>
      <c r="B75" s="157" t="s">
        <v>300</v>
      </c>
      <c r="C75" s="156" t="s">
        <v>301</v>
      </c>
      <c r="D75" s="164">
        <f>3160.729144-2.78274</f>
        <v>3157.9464039999998</v>
      </c>
    </row>
    <row r="76" spans="1:4" x14ac:dyDescent="0.25">
      <c r="A76" s="163">
        <v>67</v>
      </c>
      <c r="B76" s="157" t="s">
        <v>302</v>
      </c>
      <c r="C76" s="156" t="s">
        <v>265</v>
      </c>
      <c r="D76" s="164">
        <f>255062.91-227.57</f>
        <v>254835.34</v>
      </c>
    </row>
    <row r="77" spans="1:4" x14ac:dyDescent="0.25">
      <c r="A77" s="163">
        <v>68</v>
      </c>
      <c r="B77" s="157" t="s">
        <v>303</v>
      </c>
      <c r="C77" s="156" t="s">
        <v>265</v>
      </c>
      <c r="D77" s="164">
        <v>232025.86</v>
      </c>
    </row>
    <row r="78" spans="1:4" x14ac:dyDescent="0.25">
      <c r="A78" s="163">
        <v>69</v>
      </c>
      <c r="B78" s="157" t="s">
        <v>304</v>
      </c>
      <c r="C78" s="156" t="s">
        <v>265</v>
      </c>
      <c r="D78" s="164">
        <f>165932.61-9.46</f>
        <v>165923.15</v>
      </c>
    </row>
    <row r="79" spans="1:4" x14ac:dyDescent="0.25">
      <c r="A79" s="163">
        <v>70</v>
      </c>
      <c r="B79" s="157" t="s">
        <v>305</v>
      </c>
      <c r="C79" s="156" t="s">
        <v>265</v>
      </c>
      <c r="D79" s="164">
        <f>D76</f>
        <v>254835.34</v>
      </c>
    </row>
    <row r="80" spans="1:4" x14ac:dyDescent="0.25">
      <c r="A80" s="163">
        <v>71</v>
      </c>
      <c r="B80" s="157" t="s">
        <v>306</v>
      </c>
      <c r="C80" s="156" t="s">
        <v>265</v>
      </c>
      <c r="D80" s="164">
        <f>D79</f>
        <v>254835.34</v>
      </c>
    </row>
    <row r="81" spans="1:4" ht="14.25" customHeight="1" x14ac:dyDescent="0.25">
      <c r="A81" s="163">
        <v>72</v>
      </c>
      <c r="B81" s="165" t="s">
        <v>307</v>
      </c>
      <c r="C81" s="156" t="s">
        <v>265</v>
      </c>
      <c r="D81" s="164">
        <v>0</v>
      </c>
    </row>
    <row r="82" spans="1:4" ht="14.25" customHeight="1" x14ac:dyDescent="0.25">
      <c r="A82" s="163">
        <v>73</v>
      </c>
      <c r="B82" s="165" t="s">
        <v>308</v>
      </c>
      <c r="C82" s="156" t="s">
        <v>265</v>
      </c>
      <c r="D82" s="164">
        <v>0</v>
      </c>
    </row>
    <row r="83" spans="1:4" x14ac:dyDescent="0.25">
      <c r="A83" s="163">
        <v>74</v>
      </c>
      <c r="B83" s="157" t="s">
        <v>297</v>
      </c>
      <c r="C83" s="156" t="s">
        <v>267</v>
      </c>
      <c r="D83" s="175" t="s">
        <v>313</v>
      </c>
    </row>
    <row r="84" spans="1:4" x14ac:dyDescent="0.25">
      <c r="A84" s="163">
        <v>75</v>
      </c>
      <c r="B84" s="157" t="s">
        <v>255</v>
      </c>
      <c r="C84" s="156" t="s">
        <v>267</v>
      </c>
      <c r="D84" s="164" t="s">
        <v>314</v>
      </c>
    </row>
    <row r="85" spans="1:4" x14ac:dyDescent="0.25">
      <c r="A85" s="163">
        <v>76</v>
      </c>
      <c r="B85" s="157" t="s">
        <v>300</v>
      </c>
      <c r="C85" s="156" t="s">
        <v>301</v>
      </c>
      <c r="D85" s="176">
        <v>7991.4198000000015</v>
      </c>
    </row>
    <row r="86" spans="1:4" x14ac:dyDescent="0.25">
      <c r="A86" s="163">
        <v>77</v>
      </c>
      <c r="B86" s="157" t="s">
        <v>302</v>
      </c>
      <c r="C86" s="156" t="s">
        <v>265</v>
      </c>
      <c r="D86" s="177">
        <f>1598.58+25504.02</f>
        <v>27102.6</v>
      </c>
    </row>
    <row r="87" spans="1:4" x14ac:dyDescent="0.25">
      <c r="A87" s="163">
        <v>78</v>
      </c>
      <c r="B87" s="157" t="s">
        <v>303</v>
      </c>
      <c r="C87" s="156" t="s">
        <v>265</v>
      </c>
      <c r="D87" s="177">
        <v>21701.05</v>
      </c>
    </row>
    <row r="88" spans="1:4" x14ac:dyDescent="0.25">
      <c r="A88" s="163">
        <v>79</v>
      </c>
      <c r="B88" s="157" t="s">
        <v>304</v>
      </c>
      <c r="C88" s="156" t="s">
        <v>265</v>
      </c>
      <c r="D88" s="177">
        <v>5401.55</v>
      </c>
    </row>
    <row r="89" spans="1:4" x14ac:dyDescent="0.25">
      <c r="A89" s="163">
        <v>80</v>
      </c>
      <c r="B89" s="157" t="s">
        <v>305</v>
      </c>
      <c r="C89" s="156" t="s">
        <v>265</v>
      </c>
      <c r="D89" s="164">
        <f>D86</f>
        <v>27102.6</v>
      </c>
    </row>
    <row r="90" spans="1:4" x14ac:dyDescent="0.25">
      <c r="A90" s="163">
        <v>81</v>
      </c>
      <c r="B90" s="157" t="s">
        <v>306</v>
      </c>
      <c r="C90" s="156" t="s">
        <v>265</v>
      </c>
      <c r="D90" s="164">
        <f>D89</f>
        <v>27102.6</v>
      </c>
    </row>
    <row r="91" spans="1:4" ht="14.25" customHeight="1" x14ac:dyDescent="0.25">
      <c r="A91" s="163">
        <v>82</v>
      </c>
      <c r="B91" s="165" t="s">
        <v>307</v>
      </c>
      <c r="C91" s="156" t="s">
        <v>265</v>
      </c>
      <c r="D91" s="164">
        <f>D89-D90</f>
        <v>0</v>
      </c>
    </row>
    <row r="92" spans="1:4" ht="14.25" customHeight="1" x14ac:dyDescent="0.25">
      <c r="A92" s="163">
        <v>83</v>
      </c>
      <c r="B92" s="165" t="s">
        <v>308</v>
      </c>
      <c r="C92" s="156" t="s">
        <v>265</v>
      </c>
      <c r="D92" s="164">
        <v>0</v>
      </c>
    </row>
    <row r="93" spans="1:4" x14ac:dyDescent="0.25">
      <c r="A93" s="162" t="s">
        <v>315</v>
      </c>
      <c r="B93" s="162"/>
      <c r="C93" s="162"/>
      <c r="D93" s="162"/>
    </row>
    <row r="94" spans="1:4" x14ac:dyDescent="0.25">
      <c r="A94" s="163">
        <v>84</v>
      </c>
      <c r="B94" s="157" t="s">
        <v>290</v>
      </c>
      <c r="C94" s="156" t="s">
        <v>291</v>
      </c>
      <c r="D94" s="164"/>
    </row>
    <row r="95" spans="1:4" x14ac:dyDescent="0.25">
      <c r="A95" s="163">
        <v>85</v>
      </c>
      <c r="B95" s="157" t="s">
        <v>292</v>
      </c>
      <c r="C95" s="156" t="s">
        <v>291</v>
      </c>
      <c r="D95" s="164"/>
    </row>
    <row r="96" spans="1:4" x14ac:dyDescent="0.25">
      <c r="A96" s="163">
        <v>86</v>
      </c>
      <c r="B96" s="157" t="s">
        <v>293</v>
      </c>
      <c r="C96" s="156" t="s">
        <v>316</v>
      </c>
      <c r="D96" s="164"/>
    </row>
    <row r="97" spans="1:4" x14ac:dyDescent="0.25">
      <c r="A97" s="163">
        <v>87</v>
      </c>
      <c r="B97" s="157" t="s">
        <v>294</v>
      </c>
      <c r="C97" s="156" t="s">
        <v>265</v>
      </c>
      <c r="D97" s="164"/>
    </row>
    <row r="98" spans="1:4" x14ac:dyDescent="0.25">
      <c r="A98" s="162" t="s">
        <v>317</v>
      </c>
      <c r="B98" s="162"/>
      <c r="C98" s="162"/>
      <c r="D98" s="162"/>
    </row>
    <row r="99" spans="1:4" x14ac:dyDescent="0.25">
      <c r="A99" s="163">
        <v>88</v>
      </c>
      <c r="B99" s="157" t="s">
        <v>318</v>
      </c>
      <c r="C99" s="156" t="s">
        <v>291</v>
      </c>
      <c r="D99" s="164">
        <v>4</v>
      </c>
    </row>
    <row r="100" spans="1:4" x14ac:dyDescent="0.25">
      <c r="A100" s="163">
        <v>89</v>
      </c>
      <c r="B100" s="157" t="s">
        <v>319</v>
      </c>
      <c r="C100" s="156" t="s">
        <v>291</v>
      </c>
      <c r="D100" s="164">
        <v>0</v>
      </c>
    </row>
    <row r="101" spans="1:4" ht="26.25" customHeight="1" x14ac:dyDescent="0.25">
      <c r="A101" s="163">
        <v>90</v>
      </c>
      <c r="B101" s="157" t="s">
        <v>320</v>
      </c>
      <c r="C101" s="156" t="s">
        <v>265</v>
      </c>
      <c r="D101" s="164">
        <v>0</v>
      </c>
    </row>
    <row r="103" spans="1:4" x14ac:dyDescent="0.25">
      <c r="D103" s="153" t="s">
        <v>104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2"/>
  <sheetViews>
    <sheetView showZeros="0" topLeftCell="A281" zoomScaleNormal="100" workbookViewId="0">
      <selection activeCell="G339" sqref="G339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129" customWidth="1"/>
    <col min="8" max="9" width="12.140625" style="1" customWidth="1"/>
    <col min="10" max="10" width="12.7109375" style="1" customWidth="1"/>
    <col min="11" max="256" width="8.85546875" style="1"/>
    <col min="257" max="257" width="5.85546875" style="1" customWidth="1"/>
    <col min="258" max="258" width="37" style="1" customWidth="1"/>
    <col min="259" max="259" width="9.7109375" style="1" customWidth="1"/>
    <col min="260" max="260" width="10.7109375" style="1" customWidth="1"/>
    <col min="261" max="261" width="10.85546875" style="1" customWidth="1"/>
    <col min="262" max="262" width="17.85546875" style="1" customWidth="1"/>
    <col min="263" max="263" width="18.5703125" style="1" customWidth="1"/>
    <col min="264" max="512" width="8.85546875" style="1"/>
    <col min="513" max="513" width="5.85546875" style="1" customWidth="1"/>
    <col min="514" max="514" width="37" style="1" customWidth="1"/>
    <col min="515" max="515" width="9.7109375" style="1" customWidth="1"/>
    <col min="516" max="516" width="10.7109375" style="1" customWidth="1"/>
    <col min="517" max="517" width="10.85546875" style="1" customWidth="1"/>
    <col min="518" max="518" width="17.85546875" style="1" customWidth="1"/>
    <col min="519" max="519" width="18.5703125" style="1" customWidth="1"/>
    <col min="520" max="768" width="8.85546875" style="1"/>
    <col min="769" max="769" width="5.85546875" style="1" customWidth="1"/>
    <col min="770" max="770" width="37" style="1" customWidth="1"/>
    <col min="771" max="771" width="9.7109375" style="1" customWidth="1"/>
    <col min="772" max="772" width="10.7109375" style="1" customWidth="1"/>
    <col min="773" max="773" width="10.85546875" style="1" customWidth="1"/>
    <col min="774" max="774" width="17.85546875" style="1" customWidth="1"/>
    <col min="775" max="775" width="18.5703125" style="1" customWidth="1"/>
    <col min="776" max="1024" width="8.85546875" style="1"/>
    <col min="1025" max="1025" width="5.85546875" style="1" customWidth="1"/>
    <col min="1026" max="1026" width="37" style="1" customWidth="1"/>
    <col min="1027" max="1027" width="9.7109375" style="1" customWidth="1"/>
    <col min="1028" max="1028" width="10.7109375" style="1" customWidth="1"/>
    <col min="1029" max="1029" width="10.85546875" style="1" customWidth="1"/>
    <col min="1030" max="1030" width="17.85546875" style="1" customWidth="1"/>
    <col min="1031" max="1031" width="18.5703125" style="1" customWidth="1"/>
    <col min="1032" max="1280" width="8.85546875" style="1"/>
    <col min="1281" max="1281" width="5.85546875" style="1" customWidth="1"/>
    <col min="1282" max="1282" width="37" style="1" customWidth="1"/>
    <col min="1283" max="1283" width="9.7109375" style="1" customWidth="1"/>
    <col min="1284" max="1284" width="10.7109375" style="1" customWidth="1"/>
    <col min="1285" max="1285" width="10.85546875" style="1" customWidth="1"/>
    <col min="1286" max="1286" width="17.85546875" style="1" customWidth="1"/>
    <col min="1287" max="1287" width="18.5703125" style="1" customWidth="1"/>
    <col min="1288" max="1536" width="8.85546875" style="1"/>
    <col min="1537" max="1537" width="5.85546875" style="1" customWidth="1"/>
    <col min="1538" max="1538" width="37" style="1" customWidth="1"/>
    <col min="1539" max="1539" width="9.7109375" style="1" customWidth="1"/>
    <col min="1540" max="1540" width="10.7109375" style="1" customWidth="1"/>
    <col min="1541" max="1541" width="10.85546875" style="1" customWidth="1"/>
    <col min="1542" max="1542" width="17.85546875" style="1" customWidth="1"/>
    <col min="1543" max="1543" width="18.5703125" style="1" customWidth="1"/>
    <col min="1544" max="1792" width="8.85546875" style="1"/>
    <col min="1793" max="1793" width="5.85546875" style="1" customWidth="1"/>
    <col min="1794" max="1794" width="37" style="1" customWidth="1"/>
    <col min="1795" max="1795" width="9.7109375" style="1" customWidth="1"/>
    <col min="1796" max="1796" width="10.7109375" style="1" customWidth="1"/>
    <col min="1797" max="1797" width="10.85546875" style="1" customWidth="1"/>
    <col min="1798" max="1798" width="17.85546875" style="1" customWidth="1"/>
    <col min="1799" max="1799" width="18.5703125" style="1" customWidth="1"/>
    <col min="1800" max="2048" width="8.85546875" style="1"/>
    <col min="2049" max="2049" width="5.85546875" style="1" customWidth="1"/>
    <col min="2050" max="2050" width="37" style="1" customWidth="1"/>
    <col min="2051" max="2051" width="9.7109375" style="1" customWidth="1"/>
    <col min="2052" max="2052" width="10.7109375" style="1" customWidth="1"/>
    <col min="2053" max="2053" width="10.85546875" style="1" customWidth="1"/>
    <col min="2054" max="2054" width="17.85546875" style="1" customWidth="1"/>
    <col min="2055" max="2055" width="18.5703125" style="1" customWidth="1"/>
    <col min="2056" max="2304" width="8.85546875" style="1"/>
    <col min="2305" max="2305" width="5.85546875" style="1" customWidth="1"/>
    <col min="2306" max="2306" width="37" style="1" customWidth="1"/>
    <col min="2307" max="2307" width="9.7109375" style="1" customWidth="1"/>
    <col min="2308" max="2308" width="10.7109375" style="1" customWidth="1"/>
    <col min="2309" max="2309" width="10.85546875" style="1" customWidth="1"/>
    <col min="2310" max="2310" width="17.85546875" style="1" customWidth="1"/>
    <col min="2311" max="2311" width="18.5703125" style="1" customWidth="1"/>
    <col min="2312" max="2560" width="8.85546875" style="1"/>
    <col min="2561" max="2561" width="5.85546875" style="1" customWidth="1"/>
    <col min="2562" max="2562" width="37" style="1" customWidth="1"/>
    <col min="2563" max="2563" width="9.7109375" style="1" customWidth="1"/>
    <col min="2564" max="2564" width="10.7109375" style="1" customWidth="1"/>
    <col min="2565" max="2565" width="10.85546875" style="1" customWidth="1"/>
    <col min="2566" max="2566" width="17.85546875" style="1" customWidth="1"/>
    <col min="2567" max="2567" width="18.5703125" style="1" customWidth="1"/>
    <col min="2568" max="2816" width="8.85546875" style="1"/>
    <col min="2817" max="2817" width="5.85546875" style="1" customWidth="1"/>
    <col min="2818" max="2818" width="37" style="1" customWidth="1"/>
    <col min="2819" max="2819" width="9.7109375" style="1" customWidth="1"/>
    <col min="2820" max="2820" width="10.7109375" style="1" customWidth="1"/>
    <col min="2821" max="2821" width="10.85546875" style="1" customWidth="1"/>
    <col min="2822" max="2822" width="17.85546875" style="1" customWidth="1"/>
    <col min="2823" max="2823" width="18.5703125" style="1" customWidth="1"/>
    <col min="2824" max="3072" width="8.85546875" style="1"/>
    <col min="3073" max="3073" width="5.85546875" style="1" customWidth="1"/>
    <col min="3074" max="3074" width="37" style="1" customWidth="1"/>
    <col min="3075" max="3075" width="9.7109375" style="1" customWidth="1"/>
    <col min="3076" max="3076" width="10.7109375" style="1" customWidth="1"/>
    <col min="3077" max="3077" width="10.85546875" style="1" customWidth="1"/>
    <col min="3078" max="3078" width="17.85546875" style="1" customWidth="1"/>
    <col min="3079" max="3079" width="18.5703125" style="1" customWidth="1"/>
    <col min="3080" max="3328" width="8.85546875" style="1"/>
    <col min="3329" max="3329" width="5.85546875" style="1" customWidth="1"/>
    <col min="3330" max="3330" width="37" style="1" customWidth="1"/>
    <col min="3331" max="3331" width="9.7109375" style="1" customWidth="1"/>
    <col min="3332" max="3332" width="10.7109375" style="1" customWidth="1"/>
    <col min="3333" max="3333" width="10.85546875" style="1" customWidth="1"/>
    <col min="3334" max="3334" width="17.85546875" style="1" customWidth="1"/>
    <col min="3335" max="3335" width="18.5703125" style="1" customWidth="1"/>
    <col min="3336" max="3584" width="8.85546875" style="1"/>
    <col min="3585" max="3585" width="5.85546875" style="1" customWidth="1"/>
    <col min="3586" max="3586" width="37" style="1" customWidth="1"/>
    <col min="3587" max="3587" width="9.7109375" style="1" customWidth="1"/>
    <col min="3588" max="3588" width="10.7109375" style="1" customWidth="1"/>
    <col min="3589" max="3589" width="10.85546875" style="1" customWidth="1"/>
    <col min="3590" max="3590" width="17.85546875" style="1" customWidth="1"/>
    <col min="3591" max="3591" width="18.5703125" style="1" customWidth="1"/>
    <col min="3592" max="3840" width="8.85546875" style="1"/>
    <col min="3841" max="3841" width="5.85546875" style="1" customWidth="1"/>
    <col min="3842" max="3842" width="37" style="1" customWidth="1"/>
    <col min="3843" max="3843" width="9.7109375" style="1" customWidth="1"/>
    <col min="3844" max="3844" width="10.7109375" style="1" customWidth="1"/>
    <col min="3845" max="3845" width="10.85546875" style="1" customWidth="1"/>
    <col min="3846" max="3846" width="17.85546875" style="1" customWidth="1"/>
    <col min="3847" max="3847" width="18.5703125" style="1" customWidth="1"/>
    <col min="3848" max="4096" width="8.85546875" style="1"/>
    <col min="4097" max="4097" width="5.85546875" style="1" customWidth="1"/>
    <col min="4098" max="4098" width="37" style="1" customWidth="1"/>
    <col min="4099" max="4099" width="9.7109375" style="1" customWidth="1"/>
    <col min="4100" max="4100" width="10.7109375" style="1" customWidth="1"/>
    <col min="4101" max="4101" width="10.85546875" style="1" customWidth="1"/>
    <col min="4102" max="4102" width="17.85546875" style="1" customWidth="1"/>
    <col min="4103" max="4103" width="18.5703125" style="1" customWidth="1"/>
    <col min="4104" max="4352" width="8.85546875" style="1"/>
    <col min="4353" max="4353" width="5.85546875" style="1" customWidth="1"/>
    <col min="4354" max="4354" width="37" style="1" customWidth="1"/>
    <col min="4355" max="4355" width="9.7109375" style="1" customWidth="1"/>
    <col min="4356" max="4356" width="10.7109375" style="1" customWidth="1"/>
    <col min="4357" max="4357" width="10.85546875" style="1" customWidth="1"/>
    <col min="4358" max="4358" width="17.85546875" style="1" customWidth="1"/>
    <col min="4359" max="4359" width="18.5703125" style="1" customWidth="1"/>
    <col min="4360" max="4608" width="8.85546875" style="1"/>
    <col min="4609" max="4609" width="5.85546875" style="1" customWidth="1"/>
    <col min="4610" max="4610" width="37" style="1" customWidth="1"/>
    <col min="4611" max="4611" width="9.7109375" style="1" customWidth="1"/>
    <col min="4612" max="4612" width="10.7109375" style="1" customWidth="1"/>
    <col min="4613" max="4613" width="10.85546875" style="1" customWidth="1"/>
    <col min="4614" max="4614" width="17.85546875" style="1" customWidth="1"/>
    <col min="4615" max="4615" width="18.5703125" style="1" customWidth="1"/>
    <col min="4616" max="4864" width="8.85546875" style="1"/>
    <col min="4865" max="4865" width="5.85546875" style="1" customWidth="1"/>
    <col min="4866" max="4866" width="37" style="1" customWidth="1"/>
    <col min="4867" max="4867" width="9.7109375" style="1" customWidth="1"/>
    <col min="4868" max="4868" width="10.7109375" style="1" customWidth="1"/>
    <col min="4869" max="4869" width="10.85546875" style="1" customWidth="1"/>
    <col min="4870" max="4870" width="17.85546875" style="1" customWidth="1"/>
    <col min="4871" max="4871" width="18.5703125" style="1" customWidth="1"/>
    <col min="4872" max="5120" width="8.85546875" style="1"/>
    <col min="5121" max="5121" width="5.85546875" style="1" customWidth="1"/>
    <col min="5122" max="5122" width="37" style="1" customWidth="1"/>
    <col min="5123" max="5123" width="9.7109375" style="1" customWidth="1"/>
    <col min="5124" max="5124" width="10.7109375" style="1" customWidth="1"/>
    <col min="5125" max="5125" width="10.85546875" style="1" customWidth="1"/>
    <col min="5126" max="5126" width="17.85546875" style="1" customWidth="1"/>
    <col min="5127" max="5127" width="18.5703125" style="1" customWidth="1"/>
    <col min="5128" max="5376" width="8.85546875" style="1"/>
    <col min="5377" max="5377" width="5.85546875" style="1" customWidth="1"/>
    <col min="5378" max="5378" width="37" style="1" customWidth="1"/>
    <col min="5379" max="5379" width="9.7109375" style="1" customWidth="1"/>
    <col min="5380" max="5380" width="10.7109375" style="1" customWidth="1"/>
    <col min="5381" max="5381" width="10.85546875" style="1" customWidth="1"/>
    <col min="5382" max="5382" width="17.85546875" style="1" customWidth="1"/>
    <col min="5383" max="5383" width="18.5703125" style="1" customWidth="1"/>
    <col min="5384" max="5632" width="8.85546875" style="1"/>
    <col min="5633" max="5633" width="5.85546875" style="1" customWidth="1"/>
    <col min="5634" max="5634" width="37" style="1" customWidth="1"/>
    <col min="5635" max="5635" width="9.7109375" style="1" customWidth="1"/>
    <col min="5636" max="5636" width="10.7109375" style="1" customWidth="1"/>
    <col min="5637" max="5637" width="10.85546875" style="1" customWidth="1"/>
    <col min="5638" max="5638" width="17.85546875" style="1" customWidth="1"/>
    <col min="5639" max="5639" width="18.5703125" style="1" customWidth="1"/>
    <col min="5640" max="5888" width="8.85546875" style="1"/>
    <col min="5889" max="5889" width="5.85546875" style="1" customWidth="1"/>
    <col min="5890" max="5890" width="37" style="1" customWidth="1"/>
    <col min="5891" max="5891" width="9.7109375" style="1" customWidth="1"/>
    <col min="5892" max="5892" width="10.7109375" style="1" customWidth="1"/>
    <col min="5893" max="5893" width="10.85546875" style="1" customWidth="1"/>
    <col min="5894" max="5894" width="17.85546875" style="1" customWidth="1"/>
    <col min="5895" max="5895" width="18.5703125" style="1" customWidth="1"/>
    <col min="5896" max="6144" width="8.85546875" style="1"/>
    <col min="6145" max="6145" width="5.85546875" style="1" customWidth="1"/>
    <col min="6146" max="6146" width="37" style="1" customWidth="1"/>
    <col min="6147" max="6147" width="9.7109375" style="1" customWidth="1"/>
    <col min="6148" max="6148" width="10.7109375" style="1" customWidth="1"/>
    <col min="6149" max="6149" width="10.85546875" style="1" customWidth="1"/>
    <col min="6150" max="6150" width="17.85546875" style="1" customWidth="1"/>
    <col min="6151" max="6151" width="18.5703125" style="1" customWidth="1"/>
    <col min="6152" max="6400" width="8.85546875" style="1"/>
    <col min="6401" max="6401" width="5.85546875" style="1" customWidth="1"/>
    <col min="6402" max="6402" width="37" style="1" customWidth="1"/>
    <col min="6403" max="6403" width="9.7109375" style="1" customWidth="1"/>
    <col min="6404" max="6404" width="10.7109375" style="1" customWidth="1"/>
    <col min="6405" max="6405" width="10.85546875" style="1" customWidth="1"/>
    <col min="6406" max="6406" width="17.85546875" style="1" customWidth="1"/>
    <col min="6407" max="6407" width="18.5703125" style="1" customWidth="1"/>
    <col min="6408" max="6656" width="8.85546875" style="1"/>
    <col min="6657" max="6657" width="5.85546875" style="1" customWidth="1"/>
    <col min="6658" max="6658" width="37" style="1" customWidth="1"/>
    <col min="6659" max="6659" width="9.7109375" style="1" customWidth="1"/>
    <col min="6660" max="6660" width="10.7109375" style="1" customWidth="1"/>
    <col min="6661" max="6661" width="10.85546875" style="1" customWidth="1"/>
    <col min="6662" max="6662" width="17.85546875" style="1" customWidth="1"/>
    <col min="6663" max="6663" width="18.5703125" style="1" customWidth="1"/>
    <col min="6664" max="6912" width="8.85546875" style="1"/>
    <col min="6913" max="6913" width="5.85546875" style="1" customWidth="1"/>
    <col min="6914" max="6914" width="37" style="1" customWidth="1"/>
    <col min="6915" max="6915" width="9.7109375" style="1" customWidth="1"/>
    <col min="6916" max="6916" width="10.7109375" style="1" customWidth="1"/>
    <col min="6917" max="6917" width="10.85546875" style="1" customWidth="1"/>
    <col min="6918" max="6918" width="17.85546875" style="1" customWidth="1"/>
    <col min="6919" max="6919" width="18.5703125" style="1" customWidth="1"/>
    <col min="6920" max="7168" width="8.85546875" style="1"/>
    <col min="7169" max="7169" width="5.85546875" style="1" customWidth="1"/>
    <col min="7170" max="7170" width="37" style="1" customWidth="1"/>
    <col min="7171" max="7171" width="9.7109375" style="1" customWidth="1"/>
    <col min="7172" max="7172" width="10.7109375" style="1" customWidth="1"/>
    <col min="7173" max="7173" width="10.85546875" style="1" customWidth="1"/>
    <col min="7174" max="7174" width="17.85546875" style="1" customWidth="1"/>
    <col min="7175" max="7175" width="18.5703125" style="1" customWidth="1"/>
    <col min="7176" max="7424" width="8.85546875" style="1"/>
    <col min="7425" max="7425" width="5.85546875" style="1" customWidth="1"/>
    <col min="7426" max="7426" width="37" style="1" customWidth="1"/>
    <col min="7427" max="7427" width="9.7109375" style="1" customWidth="1"/>
    <col min="7428" max="7428" width="10.7109375" style="1" customWidth="1"/>
    <col min="7429" max="7429" width="10.85546875" style="1" customWidth="1"/>
    <col min="7430" max="7430" width="17.85546875" style="1" customWidth="1"/>
    <col min="7431" max="7431" width="18.5703125" style="1" customWidth="1"/>
    <col min="7432" max="7680" width="8.85546875" style="1"/>
    <col min="7681" max="7681" width="5.85546875" style="1" customWidth="1"/>
    <col min="7682" max="7682" width="37" style="1" customWidth="1"/>
    <col min="7683" max="7683" width="9.7109375" style="1" customWidth="1"/>
    <col min="7684" max="7684" width="10.7109375" style="1" customWidth="1"/>
    <col min="7685" max="7685" width="10.85546875" style="1" customWidth="1"/>
    <col min="7686" max="7686" width="17.85546875" style="1" customWidth="1"/>
    <col min="7687" max="7687" width="18.5703125" style="1" customWidth="1"/>
    <col min="7688" max="7936" width="8.85546875" style="1"/>
    <col min="7937" max="7937" width="5.85546875" style="1" customWidth="1"/>
    <col min="7938" max="7938" width="37" style="1" customWidth="1"/>
    <col min="7939" max="7939" width="9.7109375" style="1" customWidth="1"/>
    <col min="7940" max="7940" width="10.7109375" style="1" customWidth="1"/>
    <col min="7941" max="7941" width="10.85546875" style="1" customWidth="1"/>
    <col min="7942" max="7942" width="17.85546875" style="1" customWidth="1"/>
    <col min="7943" max="7943" width="18.5703125" style="1" customWidth="1"/>
    <col min="7944" max="8192" width="8.85546875" style="1"/>
    <col min="8193" max="8193" width="5.85546875" style="1" customWidth="1"/>
    <col min="8194" max="8194" width="37" style="1" customWidth="1"/>
    <col min="8195" max="8195" width="9.7109375" style="1" customWidth="1"/>
    <col min="8196" max="8196" width="10.7109375" style="1" customWidth="1"/>
    <col min="8197" max="8197" width="10.85546875" style="1" customWidth="1"/>
    <col min="8198" max="8198" width="17.85546875" style="1" customWidth="1"/>
    <col min="8199" max="8199" width="18.5703125" style="1" customWidth="1"/>
    <col min="8200" max="8448" width="8.85546875" style="1"/>
    <col min="8449" max="8449" width="5.85546875" style="1" customWidth="1"/>
    <col min="8450" max="8450" width="37" style="1" customWidth="1"/>
    <col min="8451" max="8451" width="9.7109375" style="1" customWidth="1"/>
    <col min="8452" max="8452" width="10.7109375" style="1" customWidth="1"/>
    <col min="8453" max="8453" width="10.85546875" style="1" customWidth="1"/>
    <col min="8454" max="8454" width="17.85546875" style="1" customWidth="1"/>
    <col min="8455" max="8455" width="18.5703125" style="1" customWidth="1"/>
    <col min="8456" max="8704" width="8.85546875" style="1"/>
    <col min="8705" max="8705" width="5.85546875" style="1" customWidth="1"/>
    <col min="8706" max="8706" width="37" style="1" customWidth="1"/>
    <col min="8707" max="8707" width="9.7109375" style="1" customWidth="1"/>
    <col min="8708" max="8708" width="10.7109375" style="1" customWidth="1"/>
    <col min="8709" max="8709" width="10.85546875" style="1" customWidth="1"/>
    <col min="8710" max="8710" width="17.85546875" style="1" customWidth="1"/>
    <col min="8711" max="8711" width="18.5703125" style="1" customWidth="1"/>
    <col min="8712" max="8960" width="8.85546875" style="1"/>
    <col min="8961" max="8961" width="5.85546875" style="1" customWidth="1"/>
    <col min="8962" max="8962" width="37" style="1" customWidth="1"/>
    <col min="8963" max="8963" width="9.7109375" style="1" customWidth="1"/>
    <col min="8964" max="8964" width="10.7109375" style="1" customWidth="1"/>
    <col min="8965" max="8965" width="10.85546875" style="1" customWidth="1"/>
    <col min="8966" max="8966" width="17.85546875" style="1" customWidth="1"/>
    <col min="8967" max="8967" width="18.5703125" style="1" customWidth="1"/>
    <col min="8968" max="9216" width="8.85546875" style="1"/>
    <col min="9217" max="9217" width="5.85546875" style="1" customWidth="1"/>
    <col min="9218" max="9218" width="37" style="1" customWidth="1"/>
    <col min="9219" max="9219" width="9.7109375" style="1" customWidth="1"/>
    <col min="9220" max="9220" width="10.7109375" style="1" customWidth="1"/>
    <col min="9221" max="9221" width="10.85546875" style="1" customWidth="1"/>
    <col min="9222" max="9222" width="17.85546875" style="1" customWidth="1"/>
    <col min="9223" max="9223" width="18.5703125" style="1" customWidth="1"/>
    <col min="9224" max="9472" width="8.85546875" style="1"/>
    <col min="9473" max="9473" width="5.85546875" style="1" customWidth="1"/>
    <col min="9474" max="9474" width="37" style="1" customWidth="1"/>
    <col min="9475" max="9475" width="9.7109375" style="1" customWidth="1"/>
    <col min="9476" max="9476" width="10.7109375" style="1" customWidth="1"/>
    <col min="9477" max="9477" width="10.85546875" style="1" customWidth="1"/>
    <col min="9478" max="9478" width="17.85546875" style="1" customWidth="1"/>
    <col min="9479" max="9479" width="18.5703125" style="1" customWidth="1"/>
    <col min="9480" max="9728" width="8.85546875" style="1"/>
    <col min="9729" max="9729" width="5.85546875" style="1" customWidth="1"/>
    <col min="9730" max="9730" width="37" style="1" customWidth="1"/>
    <col min="9731" max="9731" width="9.7109375" style="1" customWidth="1"/>
    <col min="9732" max="9732" width="10.7109375" style="1" customWidth="1"/>
    <col min="9733" max="9733" width="10.85546875" style="1" customWidth="1"/>
    <col min="9734" max="9734" width="17.85546875" style="1" customWidth="1"/>
    <col min="9735" max="9735" width="18.5703125" style="1" customWidth="1"/>
    <col min="9736" max="9984" width="8.85546875" style="1"/>
    <col min="9985" max="9985" width="5.85546875" style="1" customWidth="1"/>
    <col min="9986" max="9986" width="37" style="1" customWidth="1"/>
    <col min="9987" max="9987" width="9.7109375" style="1" customWidth="1"/>
    <col min="9988" max="9988" width="10.7109375" style="1" customWidth="1"/>
    <col min="9989" max="9989" width="10.85546875" style="1" customWidth="1"/>
    <col min="9990" max="9990" width="17.85546875" style="1" customWidth="1"/>
    <col min="9991" max="9991" width="18.5703125" style="1" customWidth="1"/>
    <col min="9992" max="10240" width="8.85546875" style="1"/>
    <col min="10241" max="10241" width="5.85546875" style="1" customWidth="1"/>
    <col min="10242" max="10242" width="37" style="1" customWidth="1"/>
    <col min="10243" max="10243" width="9.7109375" style="1" customWidth="1"/>
    <col min="10244" max="10244" width="10.7109375" style="1" customWidth="1"/>
    <col min="10245" max="10245" width="10.85546875" style="1" customWidth="1"/>
    <col min="10246" max="10246" width="17.85546875" style="1" customWidth="1"/>
    <col min="10247" max="10247" width="18.5703125" style="1" customWidth="1"/>
    <col min="10248" max="10496" width="8.85546875" style="1"/>
    <col min="10497" max="10497" width="5.85546875" style="1" customWidth="1"/>
    <col min="10498" max="10498" width="37" style="1" customWidth="1"/>
    <col min="10499" max="10499" width="9.7109375" style="1" customWidth="1"/>
    <col min="10500" max="10500" width="10.7109375" style="1" customWidth="1"/>
    <col min="10501" max="10501" width="10.85546875" style="1" customWidth="1"/>
    <col min="10502" max="10502" width="17.85546875" style="1" customWidth="1"/>
    <col min="10503" max="10503" width="18.5703125" style="1" customWidth="1"/>
    <col min="10504" max="10752" width="8.85546875" style="1"/>
    <col min="10753" max="10753" width="5.85546875" style="1" customWidth="1"/>
    <col min="10754" max="10754" width="37" style="1" customWidth="1"/>
    <col min="10755" max="10755" width="9.7109375" style="1" customWidth="1"/>
    <col min="10756" max="10756" width="10.7109375" style="1" customWidth="1"/>
    <col min="10757" max="10757" width="10.85546875" style="1" customWidth="1"/>
    <col min="10758" max="10758" width="17.85546875" style="1" customWidth="1"/>
    <col min="10759" max="10759" width="18.5703125" style="1" customWidth="1"/>
    <col min="10760" max="11008" width="8.85546875" style="1"/>
    <col min="11009" max="11009" width="5.85546875" style="1" customWidth="1"/>
    <col min="11010" max="11010" width="37" style="1" customWidth="1"/>
    <col min="11011" max="11011" width="9.7109375" style="1" customWidth="1"/>
    <col min="11012" max="11012" width="10.7109375" style="1" customWidth="1"/>
    <col min="11013" max="11013" width="10.85546875" style="1" customWidth="1"/>
    <col min="11014" max="11014" width="17.85546875" style="1" customWidth="1"/>
    <col min="11015" max="11015" width="18.5703125" style="1" customWidth="1"/>
    <col min="11016" max="11264" width="8.85546875" style="1"/>
    <col min="11265" max="11265" width="5.85546875" style="1" customWidth="1"/>
    <col min="11266" max="11266" width="37" style="1" customWidth="1"/>
    <col min="11267" max="11267" width="9.7109375" style="1" customWidth="1"/>
    <col min="11268" max="11268" width="10.7109375" style="1" customWidth="1"/>
    <col min="11269" max="11269" width="10.85546875" style="1" customWidth="1"/>
    <col min="11270" max="11270" width="17.85546875" style="1" customWidth="1"/>
    <col min="11271" max="11271" width="18.5703125" style="1" customWidth="1"/>
    <col min="11272" max="11520" width="8.85546875" style="1"/>
    <col min="11521" max="11521" width="5.85546875" style="1" customWidth="1"/>
    <col min="11522" max="11522" width="37" style="1" customWidth="1"/>
    <col min="11523" max="11523" width="9.7109375" style="1" customWidth="1"/>
    <col min="11524" max="11524" width="10.7109375" style="1" customWidth="1"/>
    <col min="11525" max="11525" width="10.85546875" style="1" customWidth="1"/>
    <col min="11526" max="11526" width="17.85546875" style="1" customWidth="1"/>
    <col min="11527" max="11527" width="18.5703125" style="1" customWidth="1"/>
    <col min="11528" max="11776" width="8.85546875" style="1"/>
    <col min="11777" max="11777" width="5.85546875" style="1" customWidth="1"/>
    <col min="11778" max="11778" width="37" style="1" customWidth="1"/>
    <col min="11779" max="11779" width="9.7109375" style="1" customWidth="1"/>
    <col min="11780" max="11780" width="10.7109375" style="1" customWidth="1"/>
    <col min="11781" max="11781" width="10.85546875" style="1" customWidth="1"/>
    <col min="11782" max="11782" width="17.85546875" style="1" customWidth="1"/>
    <col min="11783" max="11783" width="18.5703125" style="1" customWidth="1"/>
    <col min="11784" max="12032" width="8.85546875" style="1"/>
    <col min="12033" max="12033" width="5.85546875" style="1" customWidth="1"/>
    <col min="12034" max="12034" width="37" style="1" customWidth="1"/>
    <col min="12035" max="12035" width="9.7109375" style="1" customWidth="1"/>
    <col min="12036" max="12036" width="10.7109375" style="1" customWidth="1"/>
    <col min="12037" max="12037" width="10.85546875" style="1" customWidth="1"/>
    <col min="12038" max="12038" width="17.85546875" style="1" customWidth="1"/>
    <col min="12039" max="12039" width="18.5703125" style="1" customWidth="1"/>
    <col min="12040" max="12288" width="8.85546875" style="1"/>
    <col min="12289" max="12289" width="5.85546875" style="1" customWidth="1"/>
    <col min="12290" max="12290" width="37" style="1" customWidth="1"/>
    <col min="12291" max="12291" width="9.7109375" style="1" customWidth="1"/>
    <col min="12292" max="12292" width="10.7109375" style="1" customWidth="1"/>
    <col min="12293" max="12293" width="10.85546875" style="1" customWidth="1"/>
    <col min="12294" max="12294" width="17.85546875" style="1" customWidth="1"/>
    <col min="12295" max="12295" width="18.5703125" style="1" customWidth="1"/>
    <col min="12296" max="12544" width="8.85546875" style="1"/>
    <col min="12545" max="12545" width="5.85546875" style="1" customWidth="1"/>
    <col min="12546" max="12546" width="37" style="1" customWidth="1"/>
    <col min="12547" max="12547" width="9.7109375" style="1" customWidth="1"/>
    <col min="12548" max="12548" width="10.7109375" style="1" customWidth="1"/>
    <col min="12549" max="12549" width="10.85546875" style="1" customWidth="1"/>
    <col min="12550" max="12550" width="17.85546875" style="1" customWidth="1"/>
    <col min="12551" max="12551" width="18.5703125" style="1" customWidth="1"/>
    <col min="12552" max="12800" width="8.85546875" style="1"/>
    <col min="12801" max="12801" width="5.85546875" style="1" customWidth="1"/>
    <col min="12802" max="12802" width="37" style="1" customWidth="1"/>
    <col min="12803" max="12803" width="9.7109375" style="1" customWidth="1"/>
    <col min="12804" max="12804" width="10.7109375" style="1" customWidth="1"/>
    <col min="12805" max="12805" width="10.85546875" style="1" customWidth="1"/>
    <col min="12806" max="12806" width="17.85546875" style="1" customWidth="1"/>
    <col min="12807" max="12807" width="18.5703125" style="1" customWidth="1"/>
    <col min="12808" max="13056" width="8.85546875" style="1"/>
    <col min="13057" max="13057" width="5.85546875" style="1" customWidth="1"/>
    <col min="13058" max="13058" width="37" style="1" customWidth="1"/>
    <col min="13059" max="13059" width="9.7109375" style="1" customWidth="1"/>
    <col min="13060" max="13060" width="10.7109375" style="1" customWidth="1"/>
    <col min="13061" max="13061" width="10.85546875" style="1" customWidth="1"/>
    <col min="13062" max="13062" width="17.85546875" style="1" customWidth="1"/>
    <col min="13063" max="13063" width="18.5703125" style="1" customWidth="1"/>
    <col min="13064" max="13312" width="8.85546875" style="1"/>
    <col min="13313" max="13313" width="5.85546875" style="1" customWidth="1"/>
    <col min="13314" max="13314" width="37" style="1" customWidth="1"/>
    <col min="13315" max="13315" width="9.7109375" style="1" customWidth="1"/>
    <col min="13316" max="13316" width="10.7109375" style="1" customWidth="1"/>
    <col min="13317" max="13317" width="10.85546875" style="1" customWidth="1"/>
    <col min="13318" max="13318" width="17.85546875" style="1" customWidth="1"/>
    <col min="13319" max="13319" width="18.5703125" style="1" customWidth="1"/>
    <col min="13320" max="13568" width="8.85546875" style="1"/>
    <col min="13569" max="13569" width="5.85546875" style="1" customWidth="1"/>
    <col min="13570" max="13570" width="37" style="1" customWidth="1"/>
    <col min="13571" max="13571" width="9.7109375" style="1" customWidth="1"/>
    <col min="13572" max="13572" width="10.7109375" style="1" customWidth="1"/>
    <col min="13573" max="13573" width="10.85546875" style="1" customWidth="1"/>
    <col min="13574" max="13574" width="17.85546875" style="1" customWidth="1"/>
    <col min="13575" max="13575" width="18.5703125" style="1" customWidth="1"/>
    <col min="13576" max="13824" width="8.85546875" style="1"/>
    <col min="13825" max="13825" width="5.85546875" style="1" customWidth="1"/>
    <col min="13826" max="13826" width="37" style="1" customWidth="1"/>
    <col min="13827" max="13827" width="9.7109375" style="1" customWidth="1"/>
    <col min="13828" max="13828" width="10.7109375" style="1" customWidth="1"/>
    <col min="13829" max="13829" width="10.85546875" style="1" customWidth="1"/>
    <col min="13830" max="13830" width="17.85546875" style="1" customWidth="1"/>
    <col min="13831" max="13831" width="18.5703125" style="1" customWidth="1"/>
    <col min="13832" max="14080" width="8.85546875" style="1"/>
    <col min="14081" max="14081" width="5.85546875" style="1" customWidth="1"/>
    <col min="14082" max="14082" width="37" style="1" customWidth="1"/>
    <col min="14083" max="14083" width="9.7109375" style="1" customWidth="1"/>
    <col min="14084" max="14084" width="10.7109375" style="1" customWidth="1"/>
    <col min="14085" max="14085" width="10.85546875" style="1" customWidth="1"/>
    <col min="14086" max="14086" width="17.85546875" style="1" customWidth="1"/>
    <col min="14087" max="14087" width="18.5703125" style="1" customWidth="1"/>
    <col min="14088" max="14336" width="8.85546875" style="1"/>
    <col min="14337" max="14337" width="5.85546875" style="1" customWidth="1"/>
    <col min="14338" max="14338" width="37" style="1" customWidth="1"/>
    <col min="14339" max="14339" width="9.7109375" style="1" customWidth="1"/>
    <col min="14340" max="14340" width="10.7109375" style="1" customWidth="1"/>
    <col min="14341" max="14341" width="10.85546875" style="1" customWidth="1"/>
    <col min="14342" max="14342" width="17.85546875" style="1" customWidth="1"/>
    <col min="14343" max="14343" width="18.5703125" style="1" customWidth="1"/>
    <col min="14344" max="14592" width="8.85546875" style="1"/>
    <col min="14593" max="14593" width="5.85546875" style="1" customWidth="1"/>
    <col min="14594" max="14594" width="37" style="1" customWidth="1"/>
    <col min="14595" max="14595" width="9.7109375" style="1" customWidth="1"/>
    <col min="14596" max="14596" width="10.7109375" style="1" customWidth="1"/>
    <col min="14597" max="14597" width="10.85546875" style="1" customWidth="1"/>
    <col min="14598" max="14598" width="17.85546875" style="1" customWidth="1"/>
    <col min="14599" max="14599" width="18.5703125" style="1" customWidth="1"/>
    <col min="14600" max="14848" width="8.85546875" style="1"/>
    <col min="14849" max="14849" width="5.85546875" style="1" customWidth="1"/>
    <col min="14850" max="14850" width="37" style="1" customWidth="1"/>
    <col min="14851" max="14851" width="9.7109375" style="1" customWidth="1"/>
    <col min="14852" max="14852" width="10.7109375" style="1" customWidth="1"/>
    <col min="14853" max="14853" width="10.85546875" style="1" customWidth="1"/>
    <col min="14854" max="14854" width="17.85546875" style="1" customWidth="1"/>
    <col min="14855" max="14855" width="18.5703125" style="1" customWidth="1"/>
    <col min="14856" max="15104" width="8.85546875" style="1"/>
    <col min="15105" max="15105" width="5.85546875" style="1" customWidth="1"/>
    <col min="15106" max="15106" width="37" style="1" customWidth="1"/>
    <col min="15107" max="15107" width="9.7109375" style="1" customWidth="1"/>
    <col min="15108" max="15108" width="10.7109375" style="1" customWidth="1"/>
    <col min="15109" max="15109" width="10.85546875" style="1" customWidth="1"/>
    <col min="15110" max="15110" width="17.85546875" style="1" customWidth="1"/>
    <col min="15111" max="15111" width="18.5703125" style="1" customWidth="1"/>
    <col min="15112" max="15360" width="8.85546875" style="1"/>
    <col min="15361" max="15361" width="5.85546875" style="1" customWidth="1"/>
    <col min="15362" max="15362" width="37" style="1" customWidth="1"/>
    <col min="15363" max="15363" width="9.7109375" style="1" customWidth="1"/>
    <col min="15364" max="15364" width="10.7109375" style="1" customWidth="1"/>
    <col min="15365" max="15365" width="10.85546875" style="1" customWidth="1"/>
    <col min="15366" max="15366" width="17.85546875" style="1" customWidth="1"/>
    <col min="15367" max="15367" width="18.5703125" style="1" customWidth="1"/>
    <col min="15368" max="15616" width="8.85546875" style="1"/>
    <col min="15617" max="15617" width="5.85546875" style="1" customWidth="1"/>
    <col min="15618" max="15618" width="37" style="1" customWidth="1"/>
    <col min="15619" max="15619" width="9.7109375" style="1" customWidth="1"/>
    <col min="15620" max="15620" width="10.7109375" style="1" customWidth="1"/>
    <col min="15621" max="15621" width="10.85546875" style="1" customWidth="1"/>
    <col min="15622" max="15622" width="17.85546875" style="1" customWidth="1"/>
    <col min="15623" max="15623" width="18.5703125" style="1" customWidth="1"/>
    <col min="15624" max="15872" width="8.85546875" style="1"/>
    <col min="15873" max="15873" width="5.85546875" style="1" customWidth="1"/>
    <col min="15874" max="15874" width="37" style="1" customWidth="1"/>
    <col min="15875" max="15875" width="9.7109375" style="1" customWidth="1"/>
    <col min="15876" max="15876" width="10.7109375" style="1" customWidth="1"/>
    <col min="15877" max="15877" width="10.85546875" style="1" customWidth="1"/>
    <col min="15878" max="15878" width="17.85546875" style="1" customWidth="1"/>
    <col min="15879" max="15879" width="18.5703125" style="1" customWidth="1"/>
    <col min="15880" max="16128" width="8.85546875" style="1"/>
    <col min="16129" max="16129" width="5.85546875" style="1" customWidth="1"/>
    <col min="16130" max="16130" width="37" style="1" customWidth="1"/>
    <col min="16131" max="16131" width="9.7109375" style="1" customWidth="1"/>
    <col min="16132" max="16132" width="10.7109375" style="1" customWidth="1"/>
    <col min="16133" max="16133" width="10.85546875" style="1" customWidth="1"/>
    <col min="16134" max="16134" width="17.85546875" style="1" customWidth="1"/>
    <col min="16135" max="16135" width="18.5703125" style="1" customWidth="1"/>
    <col min="16136" max="16384" width="8.85546875" style="1"/>
  </cols>
  <sheetData>
    <row r="1" spans="1:10" ht="48" hidden="1" customHeight="1" outlineLevel="1" x14ac:dyDescent="0.2">
      <c r="E1" s="148" t="s">
        <v>0</v>
      </c>
      <c r="F1" s="148"/>
      <c r="G1" s="148"/>
    </row>
    <row r="2" spans="1:10" hidden="1" outlineLevel="1" x14ac:dyDescent="0.2">
      <c r="B2" s="2"/>
      <c r="C2" s="2"/>
      <c r="D2" s="2"/>
      <c r="E2" s="2"/>
      <c r="F2" s="2"/>
      <c r="G2" s="10"/>
    </row>
    <row r="3" spans="1:10" hidden="1" outlineLevel="1" x14ac:dyDescent="0.2">
      <c r="B3" s="2"/>
      <c r="C3" s="2"/>
      <c r="D3" s="3" t="s">
        <v>1</v>
      </c>
      <c r="E3" s="2"/>
      <c r="F3" s="2"/>
      <c r="G3" s="10"/>
    </row>
    <row r="4" spans="1:10" hidden="1" outlineLevel="1" x14ac:dyDescent="0.2">
      <c r="B4" s="4"/>
      <c r="C4" s="4"/>
      <c r="D4" s="5" t="s">
        <v>2</v>
      </c>
      <c r="E4" s="4"/>
      <c r="F4" s="4"/>
      <c r="G4" s="115"/>
    </row>
    <row r="5" spans="1:10" hidden="1" outlineLevel="1" x14ac:dyDescent="0.2">
      <c r="B5" s="149" t="s">
        <v>3</v>
      </c>
      <c r="C5" s="149"/>
      <c r="D5" s="149"/>
      <c r="E5" s="149"/>
      <c r="F5" s="149"/>
      <c r="G5" s="149"/>
    </row>
    <row r="6" spans="1:10" hidden="1" outlineLevel="1" x14ac:dyDescent="0.2">
      <c r="B6" s="6" t="s">
        <v>4</v>
      </c>
      <c r="C6" s="4"/>
      <c r="D6" s="4"/>
      <c r="E6" s="4"/>
      <c r="F6" s="4"/>
      <c r="G6" s="116" t="s">
        <v>5</v>
      </c>
    </row>
    <row r="7" spans="1:10" hidden="1" outlineLevel="1" x14ac:dyDescent="0.2">
      <c r="B7" s="2"/>
      <c r="C7" s="2"/>
      <c r="D7" s="2"/>
      <c r="E7" s="2"/>
      <c r="F7" s="2"/>
      <c r="G7" s="10"/>
    </row>
    <row r="8" spans="1:10" s="11" customFormat="1" hidden="1" outlineLevel="1" x14ac:dyDescent="0.2">
      <c r="A8" s="7" t="s">
        <v>6</v>
      </c>
      <c r="B8" s="8"/>
      <c r="C8" s="8"/>
      <c r="D8" s="9" t="s">
        <v>7</v>
      </c>
      <c r="E8" s="10"/>
      <c r="F8" s="1"/>
      <c r="G8" s="8"/>
      <c r="H8" s="8"/>
      <c r="I8" s="10"/>
      <c r="J8" s="10"/>
    </row>
    <row r="9" spans="1:10" s="11" customFormat="1" hidden="1" outlineLevel="1" x14ac:dyDescent="0.2">
      <c r="A9" s="7" t="s">
        <v>8</v>
      </c>
      <c r="B9" s="7"/>
      <c r="C9" s="7"/>
      <c r="D9" s="7"/>
      <c r="E9" s="7"/>
      <c r="F9" s="7"/>
      <c r="G9" s="7"/>
      <c r="H9" s="7"/>
      <c r="I9" s="10"/>
      <c r="J9" s="10"/>
    </row>
    <row r="10" spans="1:10" s="11" customFormat="1" ht="10.15" hidden="1" customHeight="1" outlineLevel="1" x14ac:dyDescent="0.2">
      <c r="A10" s="8"/>
      <c r="B10" s="8"/>
      <c r="C10" s="12" t="s">
        <v>9</v>
      </c>
      <c r="D10" s="13"/>
      <c r="E10" s="1"/>
      <c r="F10" s="8"/>
      <c r="G10" s="117"/>
      <c r="H10" s="10"/>
      <c r="I10" s="10"/>
      <c r="J10" s="10"/>
    </row>
    <row r="11" spans="1:10" s="11" customFormat="1" hidden="1" outlineLevel="1" x14ac:dyDescent="0.2">
      <c r="A11" s="138" t="s">
        <v>10</v>
      </c>
      <c r="B11" s="138"/>
      <c r="C11" s="138"/>
      <c r="D11" s="138"/>
      <c r="E11" s="138"/>
      <c r="F11" s="138"/>
      <c r="G11" s="138"/>
      <c r="H11" s="10"/>
      <c r="I11" s="10"/>
      <c r="J11" s="10"/>
    </row>
    <row r="12" spans="1:10" s="11" customFormat="1" ht="12.75" hidden="1" customHeight="1" outlineLevel="1" x14ac:dyDescent="0.2">
      <c r="A12" s="150" t="s">
        <v>11</v>
      </c>
      <c r="B12" s="150"/>
      <c r="C12" s="150"/>
      <c r="D12" s="150"/>
      <c r="E12" s="150"/>
      <c r="F12" s="150"/>
      <c r="G12" s="150"/>
      <c r="H12" s="10"/>
      <c r="I12" s="10"/>
      <c r="J12" s="10"/>
    </row>
    <row r="13" spans="1:10" s="11" customFormat="1" hidden="1" outlineLevel="1" x14ac:dyDescent="0.2">
      <c r="A13" s="138" t="s">
        <v>12</v>
      </c>
      <c r="B13" s="138"/>
      <c r="C13" s="138"/>
      <c r="D13" s="138"/>
      <c r="E13" s="138"/>
      <c r="F13" s="138"/>
      <c r="G13" s="138"/>
      <c r="H13" s="10"/>
      <c r="I13" s="10"/>
      <c r="J13" s="10"/>
    </row>
    <row r="14" spans="1:10" s="11" customFormat="1" hidden="1" outlineLevel="1" x14ac:dyDescent="0.2">
      <c r="A14" s="138" t="s">
        <v>13</v>
      </c>
      <c r="B14" s="138"/>
      <c r="C14" s="138"/>
      <c r="D14" s="138"/>
      <c r="E14" s="138"/>
      <c r="F14" s="138"/>
      <c r="G14" s="138"/>
      <c r="H14" s="14"/>
      <c r="I14" s="10"/>
      <c r="J14" s="10"/>
    </row>
    <row r="15" spans="1:10" s="11" customFormat="1" hidden="1" outlineLevel="1" x14ac:dyDescent="0.2">
      <c r="A15" s="138" t="s">
        <v>14</v>
      </c>
      <c r="B15" s="138"/>
      <c r="C15" s="138"/>
      <c r="D15" s="138"/>
      <c r="E15" s="138"/>
      <c r="F15" s="138"/>
      <c r="G15" s="138"/>
      <c r="H15" s="14"/>
      <c r="I15" s="2"/>
      <c r="J15" s="2"/>
    </row>
    <row r="16" spans="1:10" s="11" customFormat="1" hidden="1" outlineLevel="1" x14ac:dyDescent="0.2">
      <c r="A16" s="139" t="s">
        <v>15</v>
      </c>
      <c r="B16" s="138"/>
      <c r="C16" s="138"/>
      <c r="D16" s="138"/>
      <c r="E16" s="138"/>
      <c r="F16" s="138"/>
      <c r="G16" s="138"/>
      <c r="H16" s="14"/>
      <c r="I16" s="2"/>
      <c r="J16" s="2"/>
    </row>
    <row r="17" spans="1:10" s="11" customFormat="1" hidden="1" outlineLevel="1" x14ac:dyDescent="0.2">
      <c r="A17" s="138" t="s">
        <v>16</v>
      </c>
      <c r="B17" s="138"/>
      <c r="C17" s="138"/>
      <c r="D17" s="138"/>
      <c r="E17" s="138"/>
      <c r="F17" s="138"/>
      <c r="G17" s="138"/>
      <c r="H17" s="14"/>
      <c r="I17" s="2"/>
      <c r="J17" s="2"/>
    </row>
    <row r="18" spans="1:10" s="11" customFormat="1" hidden="1" outlineLevel="1" x14ac:dyDescent="0.2">
      <c r="A18" s="140" t="s">
        <v>17</v>
      </c>
      <c r="B18" s="140"/>
      <c r="C18" s="16"/>
      <c r="D18" s="17"/>
      <c r="E18" s="2"/>
      <c r="F18" s="2"/>
      <c r="G18" s="10"/>
      <c r="H18" s="2"/>
      <c r="I18" s="2"/>
      <c r="J18" s="2"/>
    </row>
    <row r="19" spans="1:10" s="11" customFormat="1" outlineLevel="1" x14ac:dyDescent="0.2">
      <c r="A19" s="15"/>
      <c r="B19" s="15"/>
      <c r="C19" s="16"/>
      <c r="D19" s="17"/>
      <c r="E19" s="2"/>
      <c r="F19" s="2"/>
      <c r="G19" s="118" t="s">
        <v>125</v>
      </c>
      <c r="H19" s="2"/>
      <c r="I19" s="2"/>
      <c r="J19" s="2"/>
    </row>
    <row r="20" spans="1:10" s="18" customFormat="1" ht="27" customHeight="1" x14ac:dyDescent="0.2">
      <c r="A20" s="141" t="s">
        <v>18</v>
      </c>
      <c r="B20" s="141"/>
      <c r="C20" s="141"/>
      <c r="D20" s="141"/>
      <c r="E20" s="141"/>
      <c r="F20" s="141"/>
      <c r="G20" s="141"/>
    </row>
    <row r="21" spans="1:10" s="18" customFormat="1" ht="15" x14ac:dyDescent="0.25">
      <c r="A21" s="19"/>
      <c r="B21" s="142" t="s">
        <v>19</v>
      </c>
      <c r="C21" s="142"/>
      <c r="D21" s="142"/>
      <c r="E21" s="142"/>
      <c r="F21" s="142"/>
      <c r="G21" s="142"/>
    </row>
    <row r="22" spans="1:10" ht="10.5" customHeight="1" collapsed="1" x14ac:dyDescent="0.2">
      <c r="A22" s="20"/>
      <c r="B22" s="20"/>
      <c r="C22" s="20"/>
      <c r="D22" s="20"/>
      <c r="E22" s="20"/>
      <c r="F22" s="21" t="s">
        <v>20</v>
      </c>
      <c r="G22" s="119"/>
    </row>
    <row r="23" spans="1:10" s="16" customFormat="1" ht="42.75" customHeight="1" x14ac:dyDescent="0.2">
      <c r="A23" s="22"/>
      <c r="B23" s="23" t="s">
        <v>21</v>
      </c>
      <c r="C23" s="143" t="s">
        <v>22</v>
      </c>
      <c r="D23" s="143"/>
      <c r="E23" s="24" t="s">
        <v>23</v>
      </c>
      <c r="F23" s="25"/>
      <c r="G23" s="120" t="s">
        <v>24</v>
      </c>
    </row>
    <row r="24" spans="1:10" s="16" customFormat="1" x14ac:dyDescent="0.2">
      <c r="A24" s="22"/>
      <c r="B24" s="144" t="s">
        <v>25</v>
      </c>
      <c r="C24" s="144"/>
      <c r="D24" s="144"/>
      <c r="E24" s="144"/>
      <c r="F24" s="144"/>
      <c r="G24" s="144"/>
      <c r="H24" s="26">
        <f>SUM(G24:G145)</f>
        <v>255655.33283034677</v>
      </c>
    </row>
    <row r="25" spans="1:10" s="16" customFormat="1" x14ac:dyDescent="0.2">
      <c r="A25" s="22"/>
      <c r="B25" s="27" t="s">
        <v>26</v>
      </c>
      <c r="C25" s="27"/>
      <c r="D25" s="27"/>
      <c r="E25" s="27"/>
      <c r="F25" s="27"/>
      <c r="G25" s="121"/>
      <c r="H25" s="28"/>
    </row>
    <row r="26" spans="1:10" s="16" customFormat="1" x14ac:dyDescent="0.2">
      <c r="A26" s="22"/>
      <c r="B26" s="29" t="s">
        <v>27</v>
      </c>
      <c r="C26" s="30">
        <v>1</v>
      </c>
      <c r="D26" s="31">
        <v>0.12709999999999999</v>
      </c>
      <c r="E26" s="32" t="s">
        <v>28</v>
      </c>
      <c r="F26" s="33">
        <v>133.61000000000001</v>
      </c>
      <c r="G26" s="58">
        <f>F26*C26</f>
        <v>133.61000000000001</v>
      </c>
      <c r="H26" s="28"/>
    </row>
    <row r="27" spans="1:10" s="16" customFormat="1" x14ac:dyDescent="0.2">
      <c r="A27" s="22"/>
      <c r="B27" s="27" t="s">
        <v>29</v>
      </c>
      <c r="C27" s="30"/>
      <c r="D27" s="31"/>
      <c r="E27" s="32"/>
      <c r="F27" s="33"/>
      <c r="G27" s="58"/>
      <c r="H27" s="28"/>
    </row>
    <row r="28" spans="1:10" s="16" customFormat="1" x14ac:dyDescent="0.2">
      <c r="A28" s="22"/>
      <c r="B28" s="29" t="s">
        <v>30</v>
      </c>
      <c r="C28" s="30">
        <v>1</v>
      </c>
      <c r="D28" s="34">
        <v>2.5225</v>
      </c>
      <c r="E28" s="32" t="s">
        <v>31</v>
      </c>
      <c r="F28" s="33">
        <v>466.70763131813675</v>
      </c>
      <c r="G28" s="58">
        <f>F28*D28-0.01</f>
        <v>1177.26</v>
      </c>
      <c r="H28" s="28"/>
    </row>
    <row r="29" spans="1:10" s="16" customFormat="1" x14ac:dyDescent="0.2">
      <c r="A29" s="22"/>
      <c r="B29" s="27" t="s">
        <v>32</v>
      </c>
      <c r="C29" s="30"/>
      <c r="D29" s="31"/>
      <c r="E29" s="32"/>
      <c r="F29" s="33"/>
      <c r="G29" s="58"/>
      <c r="H29" s="28"/>
    </row>
    <row r="30" spans="1:10" s="16" customFormat="1" x14ac:dyDescent="0.2">
      <c r="A30" s="22"/>
      <c r="B30" s="29" t="s">
        <v>27</v>
      </c>
      <c r="C30" s="30">
        <v>1</v>
      </c>
      <c r="D30" s="34">
        <v>3.7464</v>
      </c>
      <c r="E30" s="32" t="s">
        <v>33</v>
      </c>
      <c r="F30" s="33">
        <v>545.10500000000002</v>
      </c>
      <c r="G30" s="58">
        <f>F30*C30</f>
        <v>545.10500000000002</v>
      </c>
      <c r="H30" s="28"/>
    </row>
    <row r="31" spans="1:10" s="16" customFormat="1" hidden="1" x14ac:dyDescent="0.2">
      <c r="A31" s="22"/>
      <c r="B31" s="29"/>
      <c r="C31" s="30"/>
      <c r="D31" s="30"/>
      <c r="E31" s="32"/>
      <c r="F31" s="33"/>
      <c r="G31" s="58"/>
      <c r="H31" s="28"/>
    </row>
    <row r="32" spans="1:10" s="16" customFormat="1" x14ac:dyDescent="0.2">
      <c r="A32" s="22"/>
      <c r="B32" s="27" t="s">
        <v>34</v>
      </c>
      <c r="C32" s="30"/>
      <c r="D32" s="30"/>
      <c r="E32" s="32"/>
      <c r="F32" s="33"/>
      <c r="G32" s="58"/>
      <c r="H32" s="28"/>
    </row>
    <row r="33" spans="1:8" s="16" customFormat="1" x14ac:dyDescent="0.2">
      <c r="A33" s="22"/>
      <c r="B33" s="29" t="s">
        <v>35</v>
      </c>
      <c r="C33" s="30">
        <v>1</v>
      </c>
      <c r="D33" s="34">
        <v>0.87890000000000001</v>
      </c>
      <c r="E33" s="32" t="s">
        <v>36</v>
      </c>
      <c r="F33" s="33">
        <v>944.85500000000002</v>
      </c>
      <c r="G33" s="58">
        <f t="shared" ref="G33" si="0">F33*C33</f>
        <v>944.85500000000002</v>
      </c>
      <c r="H33" s="28"/>
    </row>
    <row r="34" spans="1:8" s="16" customFormat="1" ht="24" hidden="1" x14ac:dyDescent="0.2">
      <c r="A34" s="22"/>
      <c r="B34" s="35" t="s">
        <v>218</v>
      </c>
      <c r="C34" s="30">
        <v>1</v>
      </c>
      <c r="D34" s="36">
        <v>0</v>
      </c>
      <c r="E34" s="32" t="s">
        <v>31</v>
      </c>
      <c r="F34" s="33">
        <v>26.751535836177474</v>
      </c>
      <c r="G34" s="58">
        <f>F34*D34</f>
        <v>0</v>
      </c>
      <c r="H34" s="28"/>
    </row>
    <row r="35" spans="1:8" s="16" customFormat="1" x14ac:dyDescent="0.2">
      <c r="A35" s="22"/>
      <c r="B35" s="29" t="s">
        <v>37</v>
      </c>
      <c r="C35" s="30">
        <v>1</v>
      </c>
      <c r="D35" s="31">
        <v>5.9479999999999995</v>
      </c>
      <c r="E35" s="32" t="s">
        <v>38</v>
      </c>
      <c r="F35" s="33">
        <v>581.45500000000004</v>
      </c>
      <c r="G35" s="58">
        <f>F35*C35</f>
        <v>581.45500000000004</v>
      </c>
      <c r="H35" s="28"/>
    </row>
    <row r="36" spans="1:8" s="16" customFormat="1" x14ac:dyDescent="0.2">
      <c r="A36" s="22"/>
      <c r="B36" s="29" t="s">
        <v>39</v>
      </c>
      <c r="C36" s="30">
        <v>1</v>
      </c>
      <c r="D36" s="31">
        <v>5.9479999999999995</v>
      </c>
      <c r="E36" s="32" t="s">
        <v>31</v>
      </c>
      <c r="F36" s="31"/>
      <c r="G36" s="58">
        <v>2382.9299999999998</v>
      </c>
      <c r="H36" s="28"/>
    </row>
    <row r="37" spans="1:8" s="16" customFormat="1" hidden="1" x14ac:dyDescent="0.2">
      <c r="A37" s="22"/>
      <c r="B37" s="37" t="s">
        <v>40</v>
      </c>
      <c r="C37" s="38">
        <v>1</v>
      </c>
      <c r="D37" s="38"/>
      <c r="E37" s="32"/>
      <c r="F37" s="33"/>
      <c r="G37" s="58"/>
      <c r="H37" s="28"/>
    </row>
    <row r="38" spans="1:8" s="16" customFormat="1" hidden="1" x14ac:dyDescent="0.2">
      <c r="A38" s="22"/>
      <c r="B38" s="37"/>
      <c r="C38" s="38">
        <v>1</v>
      </c>
      <c r="D38" s="38"/>
      <c r="E38" s="32"/>
      <c r="F38" s="33"/>
      <c r="G38" s="58"/>
      <c r="H38" s="28"/>
    </row>
    <row r="39" spans="1:8" s="16" customFormat="1" x14ac:dyDescent="0.2">
      <c r="A39" s="22"/>
      <c r="B39" s="39" t="s">
        <v>41</v>
      </c>
      <c r="C39" s="30"/>
      <c r="D39" s="30"/>
      <c r="E39" s="32"/>
      <c r="F39" s="33"/>
      <c r="G39" s="58"/>
      <c r="H39" s="28"/>
    </row>
    <row r="40" spans="1:8" s="16" customFormat="1" x14ac:dyDescent="0.2">
      <c r="A40" s="22"/>
      <c r="B40" s="40" t="s">
        <v>27</v>
      </c>
      <c r="C40" s="30">
        <v>1</v>
      </c>
      <c r="D40" s="31">
        <v>3.7464</v>
      </c>
      <c r="E40" s="32" t="s">
        <v>33</v>
      </c>
      <c r="F40" s="33">
        <v>545.10500000000002</v>
      </c>
      <c r="G40" s="58">
        <f t="shared" ref="G40" si="1">F40*C40</f>
        <v>545.10500000000002</v>
      </c>
      <c r="H40" s="28"/>
    </row>
    <row r="41" spans="1:8" s="16" customFormat="1" x14ac:dyDescent="0.2">
      <c r="A41" s="22"/>
      <c r="B41" s="39" t="s">
        <v>42</v>
      </c>
      <c r="C41" s="30"/>
      <c r="D41" s="30"/>
      <c r="E41" s="32"/>
      <c r="F41" s="33"/>
      <c r="G41" s="58"/>
      <c r="H41" s="28"/>
    </row>
    <row r="42" spans="1:8" s="16" customFormat="1" x14ac:dyDescent="0.2">
      <c r="A42" s="22"/>
      <c r="B42" s="29" t="s">
        <v>43</v>
      </c>
      <c r="C42" s="30">
        <v>1</v>
      </c>
      <c r="D42" s="34">
        <v>0.1338</v>
      </c>
      <c r="E42" s="32" t="s">
        <v>28</v>
      </c>
      <c r="F42" s="33">
        <v>173.65</v>
      </c>
      <c r="G42" s="58">
        <f t="shared" ref="G42" si="2">F42*C42</f>
        <v>173.65</v>
      </c>
      <c r="H42" s="28"/>
    </row>
    <row r="43" spans="1:8" s="16" customFormat="1" ht="25.5" customHeight="1" x14ac:dyDescent="0.2">
      <c r="A43" s="22"/>
      <c r="B43" s="145" t="s">
        <v>44</v>
      </c>
      <c r="C43" s="146"/>
      <c r="D43" s="146"/>
      <c r="E43" s="146"/>
      <c r="F43" s="147"/>
      <c r="G43" s="58"/>
      <c r="H43" s="28"/>
    </row>
    <row r="44" spans="1:8" s="16" customFormat="1" x14ac:dyDescent="0.2">
      <c r="A44" s="22"/>
      <c r="B44" s="29" t="s">
        <v>45</v>
      </c>
      <c r="C44" s="30">
        <v>1</v>
      </c>
      <c r="D44" s="34">
        <v>0.1338</v>
      </c>
      <c r="E44" s="41" t="s">
        <v>46</v>
      </c>
      <c r="F44" s="33">
        <v>181.715</v>
      </c>
      <c r="G44" s="58">
        <f>F44*C44</f>
        <v>181.715</v>
      </c>
      <c r="H44" s="28"/>
    </row>
    <row r="45" spans="1:8" s="16" customFormat="1" x14ac:dyDescent="0.2">
      <c r="A45" s="22"/>
      <c r="B45" s="29" t="s">
        <v>128</v>
      </c>
      <c r="C45" s="30">
        <v>1</v>
      </c>
      <c r="D45" s="30">
        <v>1</v>
      </c>
      <c r="E45" s="32" t="s">
        <v>65</v>
      </c>
      <c r="F45" s="33">
        <v>123.16614545454546</v>
      </c>
      <c r="G45" s="58">
        <v>123.16614545454546</v>
      </c>
      <c r="H45" s="28"/>
    </row>
    <row r="46" spans="1:8" s="16" customFormat="1" x14ac:dyDescent="0.2">
      <c r="A46" s="22"/>
      <c r="B46" s="29" t="s">
        <v>129</v>
      </c>
      <c r="C46" s="30">
        <v>1</v>
      </c>
      <c r="D46" s="30">
        <v>1</v>
      </c>
      <c r="E46" s="32" t="s">
        <v>65</v>
      </c>
      <c r="F46" s="33">
        <v>65.268000000000001</v>
      </c>
      <c r="G46" s="58">
        <v>65.268000000000001</v>
      </c>
      <c r="H46" s="28"/>
    </row>
    <row r="47" spans="1:8" s="16" customFormat="1" x14ac:dyDescent="0.2">
      <c r="A47" s="22"/>
      <c r="B47" s="29" t="s">
        <v>130</v>
      </c>
      <c r="C47" s="30">
        <v>1</v>
      </c>
      <c r="D47" s="30">
        <v>3</v>
      </c>
      <c r="E47" s="32" t="s">
        <v>65</v>
      </c>
      <c r="F47" s="33">
        <v>45.721199999999989</v>
      </c>
      <c r="G47" s="58">
        <v>137.16359999999997</v>
      </c>
      <c r="H47" s="28"/>
    </row>
    <row r="48" spans="1:8" s="16" customFormat="1" hidden="1" x14ac:dyDescent="0.2">
      <c r="A48" s="22"/>
      <c r="B48" s="29"/>
      <c r="C48" s="30"/>
      <c r="D48" s="30"/>
      <c r="E48" s="32"/>
      <c r="F48" s="33"/>
      <c r="G48" s="58"/>
      <c r="H48" s="28"/>
    </row>
    <row r="49" spans="1:8" s="16" customFormat="1" hidden="1" x14ac:dyDescent="0.2">
      <c r="A49" s="22"/>
      <c r="B49" s="29"/>
      <c r="C49" s="30"/>
      <c r="D49" s="30"/>
      <c r="E49" s="32"/>
      <c r="F49" s="33"/>
      <c r="G49" s="58"/>
      <c r="H49" s="28"/>
    </row>
    <row r="50" spans="1:8" s="16" customFormat="1" x14ac:dyDescent="0.2">
      <c r="A50" s="22"/>
      <c r="B50" s="39" t="s">
        <v>47</v>
      </c>
      <c r="C50" s="30"/>
      <c r="D50" s="30"/>
      <c r="E50" s="32"/>
      <c r="F50" s="33"/>
      <c r="G50" s="58"/>
      <c r="H50" s="28"/>
    </row>
    <row r="51" spans="1:8" s="16" customFormat="1" x14ac:dyDescent="0.2">
      <c r="A51" s="22"/>
      <c r="B51" s="29" t="s">
        <v>219</v>
      </c>
      <c r="C51" s="30">
        <v>1</v>
      </c>
      <c r="D51" s="36">
        <v>0.2</v>
      </c>
      <c r="E51" s="32" t="s">
        <v>87</v>
      </c>
      <c r="F51" s="33">
        <v>525</v>
      </c>
      <c r="G51" s="58">
        <f>F51*D51</f>
        <v>105</v>
      </c>
      <c r="H51" s="28"/>
    </row>
    <row r="52" spans="1:8" s="16" customFormat="1" hidden="1" x14ac:dyDescent="0.2">
      <c r="A52" s="22"/>
      <c r="B52" s="42" t="s">
        <v>48</v>
      </c>
      <c r="C52" s="30">
        <v>1</v>
      </c>
      <c r="D52" s="36"/>
      <c r="E52" s="32" t="s">
        <v>49</v>
      </c>
      <c r="F52" s="43"/>
      <c r="G52" s="58"/>
      <c r="H52" s="28"/>
    </row>
    <row r="53" spans="1:8" s="16" customFormat="1" hidden="1" x14ac:dyDescent="0.2">
      <c r="A53" s="22"/>
      <c r="B53" s="42" t="s">
        <v>50</v>
      </c>
      <c r="C53" s="30">
        <v>1</v>
      </c>
      <c r="D53" s="36"/>
      <c r="E53" s="32">
        <v>0</v>
      </c>
      <c r="F53" s="33"/>
      <c r="G53" s="58"/>
      <c r="H53" s="28"/>
    </row>
    <row r="54" spans="1:8" s="16" customFormat="1" x14ac:dyDescent="0.2">
      <c r="A54" s="22"/>
      <c r="B54" s="39" t="s">
        <v>51</v>
      </c>
      <c r="C54" s="27"/>
      <c r="D54" s="27"/>
      <c r="E54" s="27"/>
      <c r="F54" s="44"/>
      <c r="G54" s="121"/>
    </row>
    <row r="55" spans="1:8" s="16" customFormat="1" x14ac:dyDescent="0.2">
      <c r="A55" s="22"/>
      <c r="B55" s="29" t="s">
        <v>52</v>
      </c>
      <c r="C55" s="30">
        <v>7</v>
      </c>
      <c r="D55" s="32">
        <v>0.1338</v>
      </c>
      <c r="E55" s="32" t="s">
        <v>53</v>
      </c>
      <c r="F55" s="33">
        <v>618.1158333333334</v>
      </c>
      <c r="G55" s="58">
        <f>F55*C55</f>
        <v>4326.8108333333339</v>
      </c>
    </row>
    <row r="56" spans="1:8" s="16" customFormat="1" x14ac:dyDescent="0.2">
      <c r="A56" s="22"/>
      <c r="B56" s="29" t="s">
        <v>54</v>
      </c>
      <c r="C56" s="30">
        <v>7</v>
      </c>
      <c r="D56" s="32">
        <v>0.59489999999999998</v>
      </c>
      <c r="E56" s="32" t="s">
        <v>53</v>
      </c>
      <c r="F56" s="33">
        <v>1101.0150000000001</v>
      </c>
      <c r="G56" s="58">
        <f>F56*C56</f>
        <v>7707.1050000000005</v>
      </c>
    </row>
    <row r="57" spans="1:8" s="16" customFormat="1" x14ac:dyDescent="0.2">
      <c r="A57" s="22"/>
      <c r="B57" s="29" t="s">
        <v>55</v>
      </c>
      <c r="C57" s="30">
        <v>1</v>
      </c>
      <c r="D57" s="31">
        <v>7.8</v>
      </c>
      <c r="E57" s="32" t="s">
        <v>56</v>
      </c>
      <c r="F57" s="33">
        <v>15.52498717948718</v>
      </c>
      <c r="G57" s="58">
        <f>F57*D57*C57*100</f>
        <v>12109.49</v>
      </c>
    </row>
    <row r="58" spans="1:8" s="16" customFormat="1" x14ac:dyDescent="0.2">
      <c r="A58" s="22"/>
      <c r="B58" s="29" t="s">
        <v>57</v>
      </c>
      <c r="C58" s="30">
        <v>1</v>
      </c>
      <c r="D58" s="31">
        <v>53.53</v>
      </c>
      <c r="E58" s="32" t="s">
        <v>58</v>
      </c>
      <c r="F58" s="33">
        <v>3.8345750046702785</v>
      </c>
      <c r="G58" s="58">
        <f t="shared" ref="G58:G60" si="3">F58*D58*C58*100</f>
        <v>20526.48</v>
      </c>
    </row>
    <row r="59" spans="1:8" s="16" customFormat="1" x14ac:dyDescent="0.2">
      <c r="A59" s="22"/>
      <c r="B59" s="29" t="s">
        <v>59</v>
      </c>
      <c r="C59" s="30">
        <v>1</v>
      </c>
      <c r="D59" s="31">
        <v>7.8</v>
      </c>
      <c r="E59" s="32" t="s">
        <v>60</v>
      </c>
      <c r="F59" s="33">
        <v>7.696153846153847E-2</v>
      </c>
      <c r="G59" s="58">
        <f t="shared" si="3"/>
        <v>60.030000000000008</v>
      </c>
    </row>
    <row r="60" spans="1:8" s="16" customFormat="1" hidden="1" x14ac:dyDescent="0.2">
      <c r="A60" s="22"/>
      <c r="B60" s="29" t="s">
        <v>61</v>
      </c>
      <c r="C60" s="30">
        <v>1</v>
      </c>
      <c r="D60" s="31"/>
      <c r="E60" s="32" t="s">
        <v>60</v>
      </c>
      <c r="F60" s="33">
        <v>6.5311666666666675</v>
      </c>
      <c r="G60" s="58">
        <f t="shared" si="3"/>
        <v>0</v>
      </c>
    </row>
    <row r="61" spans="1:8" s="16" customFormat="1" ht="24" hidden="1" x14ac:dyDescent="0.2">
      <c r="A61" s="22"/>
      <c r="B61" s="35" t="s">
        <v>62</v>
      </c>
      <c r="C61" s="32">
        <v>1</v>
      </c>
      <c r="D61" s="30">
        <v>0</v>
      </c>
      <c r="E61" s="32" t="s">
        <v>63</v>
      </c>
      <c r="F61" s="33"/>
      <c r="G61" s="58"/>
    </row>
    <row r="62" spans="1:8" s="16" customFormat="1" hidden="1" x14ac:dyDescent="0.2">
      <c r="A62" s="22"/>
      <c r="B62" s="35" t="s">
        <v>64</v>
      </c>
      <c r="C62" s="32">
        <v>1</v>
      </c>
      <c r="D62" s="30">
        <v>0</v>
      </c>
      <c r="E62" s="32" t="s">
        <v>65</v>
      </c>
      <c r="F62" s="33"/>
      <c r="G62" s="58"/>
    </row>
    <row r="63" spans="1:8" s="16" customFormat="1" hidden="1" x14ac:dyDescent="0.2">
      <c r="A63" s="22"/>
      <c r="B63" s="35"/>
      <c r="C63" s="32"/>
      <c r="D63" s="30"/>
      <c r="E63" s="32"/>
      <c r="F63" s="33"/>
      <c r="G63" s="58"/>
    </row>
    <row r="64" spans="1:8" s="16" customFormat="1" ht="27" customHeight="1" x14ac:dyDescent="0.2">
      <c r="A64" s="22"/>
      <c r="B64" s="145" t="s">
        <v>66</v>
      </c>
      <c r="C64" s="146"/>
      <c r="D64" s="146"/>
      <c r="E64" s="146"/>
      <c r="F64" s="27"/>
      <c r="G64" s="121"/>
      <c r="H64" s="28"/>
    </row>
    <row r="65" spans="1:8" s="8" customFormat="1" ht="24" hidden="1" customHeight="1" x14ac:dyDescent="0.2">
      <c r="A65" s="45"/>
      <c r="B65" s="46" t="s">
        <v>67</v>
      </c>
      <c r="C65" s="47">
        <v>1</v>
      </c>
      <c r="D65" s="47">
        <v>36</v>
      </c>
      <c r="E65" s="48" t="s">
        <v>68</v>
      </c>
      <c r="F65" s="49"/>
      <c r="G65" s="58"/>
      <c r="H65" s="28"/>
    </row>
    <row r="66" spans="1:8" s="16" customFormat="1" x14ac:dyDescent="0.2">
      <c r="A66" s="22"/>
      <c r="B66" s="29" t="s">
        <v>69</v>
      </c>
      <c r="C66" s="30">
        <v>7</v>
      </c>
      <c r="D66" s="30">
        <v>1</v>
      </c>
      <c r="E66" s="32" t="s">
        <v>65</v>
      </c>
      <c r="F66" s="33">
        <v>1000</v>
      </c>
      <c r="G66" s="58">
        <f>F66*D66*C66</f>
        <v>7000</v>
      </c>
    </row>
    <row r="67" spans="1:8" s="16" customFormat="1" ht="12.75" hidden="1" customHeight="1" x14ac:dyDescent="0.2">
      <c r="A67" s="22"/>
      <c r="B67" s="50" t="s">
        <v>70</v>
      </c>
      <c r="C67" s="30">
        <v>1</v>
      </c>
      <c r="D67" s="30">
        <v>0</v>
      </c>
      <c r="E67" s="32" t="s">
        <v>71</v>
      </c>
      <c r="F67" s="33"/>
      <c r="G67" s="58"/>
      <c r="H67" s="28"/>
    </row>
    <row r="68" spans="1:8" s="16" customFormat="1" x14ac:dyDescent="0.2">
      <c r="A68" s="22"/>
      <c r="B68" s="29" t="s">
        <v>126</v>
      </c>
      <c r="C68" s="30">
        <v>1</v>
      </c>
      <c r="D68" s="30">
        <v>3</v>
      </c>
      <c r="E68" s="32" t="s">
        <v>65</v>
      </c>
      <c r="F68" s="33">
        <v>748.98202293704969</v>
      </c>
      <c r="G68" s="58">
        <v>2246.946068811149</v>
      </c>
      <c r="H68" s="28"/>
    </row>
    <row r="69" spans="1:8" s="16" customFormat="1" x14ac:dyDescent="0.2">
      <c r="A69" s="22"/>
      <c r="B69" s="29" t="s">
        <v>136</v>
      </c>
      <c r="C69" s="30">
        <v>1</v>
      </c>
      <c r="D69" s="30">
        <v>1</v>
      </c>
      <c r="E69" s="32" t="s">
        <v>65</v>
      </c>
      <c r="F69" s="33">
        <v>7434</v>
      </c>
      <c r="G69" s="58">
        <v>7598.3178473933649</v>
      </c>
      <c r="H69" s="28"/>
    </row>
    <row r="70" spans="1:8" s="16" customFormat="1" x14ac:dyDescent="0.2">
      <c r="A70" s="22"/>
      <c r="B70" s="27" t="s">
        <v>72</v>
      </c>
      <c r="C70" s="27"/>
      <c r="D70" s="27"/>
      <c r="E70" s="27"/>
      <c r="F70" s="27"/>
      <c r="G70" s="121"/>
      <c r="H70" s="28"/>
    </row>
    <row r="71" spans="1:8" s="16" customFormat="1" ht="24" x14ac:dyDescent="0.2">
      <c r="A71" s="22"/>
      <c r="B71" s="35" t="s">
        <v>73</v>
      </c>
      <c r="C71" s="30">
        <v>1</v>
      </c>
      <c r="D71" s="31">
        <v>0.25230000000000002</v>
      </c>
      <c r="E71" s="51" t="s">
        <v>74</v>
      </c>
      <c r="F71" s="33">
        <v>1026.1849999999999</v>
      </c>
      <c r="G71" s="58">
        <f>F71*C71</f>
        <v>1026.1849999999999</v>
      </c>
      <c r="H71" s="28"/>
    </row>
    <row r="72" spans="1:8" s="16" customFormat="1" ht="24" x14ac:dyDescent="0.2">
      <c r="A72" s="22"/>
      <c r="B72" s="35" t="s">
        <v>75</v>
      </c>
      <c r="C72" s="30">
        <v>1</v>
      </c>
      <c r="D72" s="31">
        <v>0.09</v>
      </c>
      <c r="E72" s="32" t="s">
        <v>76</v>
      </c>
      <c r="F72" s="33">
        <v>401.565</v>
      </c>
      <c r="G72" s="58">
        <f>F72*C72</f>
        <v>401.565</v>
      </c>
      <c r="H72" s="28"/>
    </row>
    <row r="73" spans="1:8" s="16" customFormat="1" x14ac:dyDescent="0.2">
      <c r="A73" s="22"/>
      <c r="B73" s="29" t="s">
        <v>179</v>
      </c>
      <c r="C73" s="30">
        <v>1</v>
      </c>
      <c r="D73" s="30">
        <v>2</v>
      </c>
      <c r="E73" s="32" t="s">
        <v>65</v>
      </c>
      <c r="F73" s="33">
        <v>55.122499999999995</v>
      </c>
      <c r="G73" s="58">
        <f>F73*D73</f>
        <v>110.24499999999999</v>
      </c>
      <c r="H73" s="28"/>
    </row>
    <row r="74" spans="1:8" s="16" customFormat="1" hidden="1" x14ac:dyDescent="0.2">
      <c r="A74" s="22"/>
      <c r="B74" s="29" t="s">
        <v>77</v>
      </c>
      <c r="C74" s="30">
        <v>1</v>
      </c>
      <c r="D74" s="30">
        <v>0</v>
      </c>
      <c r="E74" s="32" t="s">
        <v>65</v>
      </c>
      <c r="G74" s="58">
        <f>F74*D74</f>
        <v>0</v>
      </c>
      <c r="H74" s="28"/>
    </row>
    <row r="75" spans="1:8" s="16" customFormat="1" hidden="1" x14ac:dyDescent="0.2">
      <c r="A75" s="22"/>
      <c r="B75" s="29" t="s">
        <v>78</v>
      </c>
      <c r="C75" s="30">
        <v>1</v>
      </c>
      <c r="D75" s="30">
        <v>0</v>
      </c>
      <c r="E75" s="32" t="s">
        <v>65</v>
      </c>
      <c r="F75" s="33"/>
      <c r="G75" s="58">
        <f t="shared" ref="G75:G77" si="4">F75*D75</f>
        <v>0</v>
      </c>
      <c r="H75" s="28"/>
    </row>
    <row r="76" spans="1:8" s="16" customFormat="1" hidden="1" x14ac:dyDescent="0.2">
      <c r="A76" s="22"/>
      <c r="B76" s="29" t="s">
        <v>79</v>
      </c>
      <c r="C76" s="30">
        <v>1</v>
      </c>
      <c r="D76" s="30"/>
      <c r="E76" s="32" t="s">
        <v>65</v>
      </c>
      <c r="F76" s="33"/>
      <c r="G76" s="58">
        <f t="shared" si="4"/>
        <v>0</v>
      </c>
      <c r="H76" s="28"/>
    </row>
    <row r="77" spans="1:8" s="16" customFormat="1" hidden="1" x14ac:dyDescent="0.2">
      <c r="A77" s="22"/>
      <c r="B77" s="29" t="s">
        <v>80</v>
      </c>
      <c r="C77" s="30">
        <v>1</v>
      </c>
      <c r="D77" s="30">
        <v>0</v>
      </c>
      <c r="E77" s="32" t="s">
        <v>65</v>
      </c>
      <c r="F77" s="33"/>
      <c r="G77" s="58">
        <f t="shared" si="4"/>
        <v>0</v>
      </c>
      <c r="H77" s="28"/>
    </row>
    <row r="78" spans="1:8" s="16" customFormat="1" x14ac:dyDescent="0.2">
      <c r="A78" s="22"/>
      <c r="B78" s="29" t="s">
        <v>137</v>
      </c>
      <c r="C78" s="30">
        <v>1</v>
      </c>
      <c r="D78" s="30">
        <v>2</v>
      </c>
      <c r="E78" s="32" t="s">
        <v>65</v>
      </c>
      <c r="F78" s="33">
        <v>326.93</v>
      </c>
      <c r="G78" s="58">
        <v>653.86</v>
      </c>
      <c r="H78" s="28"/>
    </row>
    <row r="79" spans="1:8" s="16" customFormat="1" hidden="1" x14ac:dyDescent="0.2">
      <c r="A79" s="22"/>
      <c r="B79" s="29"/>
      <c r="C79" s="30"/>
      <c r="D79" s="30"/>
      <c r="E79" s="32"/>
      <c r="F79" s="33"/>
      <c r="G79" s="58"/>
      <c r="H79" s="28"/>
    </row>
    <row r="80" spans="1:8" s="16" customFormat="1" hidden="1" x14ac:dyDescent="0.2">
      <c r="A80" s="22"/>
      <c r="B80" s="29"/>
      <c r="C80" s="30"/>
      <c r="D80" s="30"/>
      <c r="E80" s="32"/>
      <c r="F80" s="33"/>
      <c r="G80" s="58"/>
      <c r="H80" s="28"/>
    </row>
    <row r="81" spans="1:8" s="16" customFormat="1" hidden="1" x14ac:dyDescent="0.2">
      <c r="A81" s="22"/>
      <c r="B81" s="29"/>
      <c r="C81" s="30"/>
      <c r="D81" s="30"/>
      <c r="E81" s="32"/>
      <c r="F81" s="33"/>
      <c r="G81" s="58"/>
      <c r="H81" s="28"/>
    </row>
    <row r="82" spans="1:8" s="16" customFormat="1" hidden="1" x14ac:dyDescent="0.2">
      <c r="A82" s="22"/>
      <c r="B82" s="29"/>
      <c r="C82" s="30"/>
      <c r="D82" s="30"/>
      <c r="E82" s="32"/>
      <c r="F82" s="33"/>
      <c r="G82" s="58"/>
      <c r="H82" s="28"/>
    </row>
    <row r="83" spans="1:8" s="16" customFormat="1" hidden="1" x14ac:dyDescent="0.2">
      <c r="A83" s="22"/>
      <c r="B83" s="29"/>
      <c r="C83" s="30"/>
      <c r="D83" s="30"/>
      <c r="E83" s="32"/>
      <c r="F83" s="33"/>
      <c r="G83" s="58"/>
      <c r="H83" s="28"/>
    </row>
    <row r="84" spans="1:8" s="16" customFormat="1" hidden="1" x14ac:dyDescent="0.2">
      <c r="A84" s="22"/>
      <c r="B84" s="29"/>
      <c r="C84" s="30"/>
      <c r="D84" s="30"/>
      <c r="E84" s="32"/>
      <c r="F84" s="33"/>
      <c r="G84" s="58"/>
      <c r="H84" s="28"/>
    </row>
    <row r="85" spans="1:8" s="16" customFormat="1" hidden="1" x14ac:dyDescent="0.2">
      <c r="A85" s="22"/>
      <c r="B85" s="29"/>
      <c r="C85" s="30"/>
      <c r="D85" s="30"/>
      <c r="E85" s="32"/>
      <c r="F85" s="33"/>
      <c r="G85" s="58"/>
      <c r="H85" s="28"/>
    </row>
    <row r="86" spans="1:8" s="16" customFormat="1" x14ac:dyDescent="0.2">
      <c r="A86" s="22"/>
      <c r="B86" s="39" t="s">
        <v>81</v>
      </c>
      <c r="C86" s="32"/>
      <c r="D86" s="32"/>
      <c r="E86" s="32"/>
      <c r="F86" s="52"/>
      <c r="G86" s="48"/>
    </row>
    <row r="87" spans="1:8" s="16" customFormat="1" ht="13.5" customHeight="1" x14ac:dyDescent="0.2">
      <c r="A87" s="22"/>
      <c r="B87" s="53" t="s">
        <v>82</v>
      </c>
      <c r="C87" s="54">
        <v>113</v>
      </c>
      <c r="D87" s="32">
        <v>147.15</v>
      </c>
      <c r="E87" s="32" t="s">
        <v>31</v>
      </c>
      <c r="F87" s="33">
        <v>3.0042367065752562</v>
      </c>
      <c r="G87" s="58">
        <f>C87*D87*F87</f>
        <v>49954.297745098032</v>
      </c>
    </row>
    <row r="88" spans="1:8" s="16" customFormat="1" ht="25.5" hidden="1" x14ac:dyDescent="0.2">
      <c r="A88" s="22"/>
      <c r="B88" s="55" t="s">
        <v>83</v>
      </c>
      <c r="C88" s="54">
        <v>13</v>
      </c>
      <c r="D88" s="32">
        <v>0</v>
      </c>
      <c r="E88" s="32" t="s">
        <v>31</v>
      </c>
      <c r="F88" s="33"/>
      <c r="G88" s="58">
        <f t="shared" ref="G88:G105" si="5">C88*D88*F88</f>
        <v>0</v>
      </c>
    </row>
    <row r="89" spans="1:8" s="16" customFormat="1" x14ac:dyDescent="0.2">
      <c r="A89" s="22"/>
      <c r="B89" s="55" t="s">
        <v>84</v>
      </c>
      <c r="C89" s="54">
        <v>14</v>
      </c>
      <c r="D89" s="32">
        <v>147.15</v>
      </c>
      <c r="E89" s="32" t="s">
        <v>31</v>
      </c>
      <c r="F89" s="33">
        <v>7.5781855249745149</v>
      </c>
      <c r="G89" s="58">
        <f t="shared" si="5"/>
        <v>15611.819999999998</v>
      </c>
    </row>
    <row r="90" spans="1:8" s="16" customFormat="1" ht="25.5" hidden="1" x14ac:dyDescent="0.2">
      <c r="A90" s="22"/>
      <c r="B90" s="55" t="s">
        <v>220</v>
      </c>
      <c r="C90" s="54">
        <v>2</v>
      </c>
      <c r="D90" s="32">
        <v>0</v>
      </c>
      <c r="E90" s="32" t="s">
        <v>31</v>
      </c>
      <c r="F90" s="33"/>
      <c r="G90" s="58">
        <f t="shared" si="5"/>
        <v>0</v>
      </c>
    </row>
    <row r="91" spans="1:8" s="16" customFormat="1" x14ac:dyDescent="0.2">
      <c r="A91" s="22"/>
      <c r="B91" s="55" t="s">
        <v>221</v>
      </c>
      <c r="C91" s="54">
        <v>1</v>
      </c>
      <c r="D91" s="32">
        <v>193</v>
      </c>
      <c r="E91" s="51" t="s">
        <v>31</v>
      </c>
      <c r="F91" s="33">
        <v>5.2034715025906735</v>
      </c>
      <c r="G91" s="58">
        <f t="shared" si="5"/>
        <v>1004.27</v>
      </c>
    </row>
    <row r="92" spans="1:8" s="16" customFormat="1" x14ac:dyDescent="0.2">
      <c r="A92" s="22"/>
      <c r="B92" s="55" t="s">
        <v>222</v>
      </c>
      <c r="C92" s="54">
        <v>1</v>
      </c>
      <c r="D92" s="32">
        <v>147.15</v>
      </c>
      <c r="E92" s="51" t="s">
        <v>31</v>
      </c>
      <c r="F92" s="33">
        <v>3.5671763506625886</v>
      </c>
      <c r="G92" s="58">
        <f t="shared" si="5"/>
        <v>524.91</v>
      </c>
    </row>
    <row r="93" spans="1:8" s="16" customFormat="1" x14ac:dyDescent="0.2">
      <c r="A93" s="22"/>
      <c r="B93" s="55" t="s">
        <v>223</v>
      </c>
      <c r="C93" s="54">
        <v>1</v>
      </c>
      <c r="D93" s="32">
        <v>3.75</v>
      </c>
      <c r="E93" s="51" t="s">
        <v>31</v>
      </c>
      <c r="F93" s="33">
        <v>0.53599999999999992</v>
      </c>
      <c r="G93" s="58">
        <f t="shared" si="5"/>
        <v>2.0099999999999998</v>
      </c>
    </row>
    <row r="94" spans="1:8" s="16" customFormat="1" x14ac:dyDescent="0.2">
      <c r="A94" s="22"/>
      <c r="B94" s="55" t="s">
        <v>224</v>
      </c>
      <c r="C94" s="54">
        <v>1</v>
      </c>
      <c r="D94" s="32">
        <v>10</v>
      </c>
      <c r="E94" s="51" t="s">
        <v>31</v>
      </c>
      <c r="F94" s="33">
        <v>8.4834999999999994</v>
      </c>
      <c r="G94" s="58">
        <f t="shared" si="5"/>
        <v>84.834999999999994</v>
      </c>
    </row>
    <row r="95" spans="1:8" s="16" customFormat="1" ht="51.75" customHeight="1" x14ac:dyDescent="0.2">
      <c r="A95" s="22"/>
      <c r="B95" s="53" t="s">
        <v>225</v>
      </c>
      <c r="C95" s="54">
        <v>0</v>
      </c>
      <c r="D95" s="32">
        <v>0</v>
      </c>
      <c r="E95" s="51">
        <v>0</v>
      </c>
      <c r="F95" s="33">
        <v>0</v>
      </c>
      <c r="G95" s="58">
        <f t="shared" si="5"/>
        <v>0</v>
      </c>
    </row>
    <row r="96" spans="1:8" s="16" customFormat="1" x14ac:dyDescent="0.2">
      <c r="A96" s="22"/>
      <c r="B96" s="55" t="s">
        <v>226</v>
      </c>
      <c r="C96" s="54">
        <v>1</v>
      </c>
      <c r="D96" s="32">
        <v>1.5</v>
      </c>
      <c r="E96" s="51" t="s">
        <v>31</v>
      </c>
      <c r="F96" s="33">
        <v>0.53333333333333333</v>
      </c>
      <c r="G96" s="58">
        <f t="shared" si="5"/>
        <v>0.8</v>
      </c>
    </row>
    <row r="97" spans="1:7" s="16" customFormat="1" x14ac:dyDescent="0.2">
      <c r="A97" s="22"/>
      <c r="B97" s="55" t="s">
        <v>227</v>
      </c>
      <c r="C97" s="54">
        <v>1</v>
      </c>
      <c r="D97" s="32">
        <v>6</v>
      </c>
      <c r="E97" s="51" t="s">
        <v>31</v>
      </c>
      <c r="F97" s="33">
        <v>9.3699999999999992</v>
      </c>
      <c r="G97" s="58">
        <f t="shared" si="5"/>
        <v>56.22</v>
      </c>
    </row>
    <row r="98" spans="1:7" s="16" customFormat="1" x14ac:dyDescent="0.2">
      <c r="A98" s="22"/>
      <c r="B98" s="55" t="s">
        <v>228</v>
      </c>
      <c r="C98" s="54">
        <v>14</v>
      </c>
      <c r="D98" s="32">
        <v>9.6000000000000014</v>
      </c>
      <c r="E98" s="51" t="s">
        <v>31</v>
      </c>
      <c r="F98" s="33">
        <v>6.0555555555555545</v>
      </c>
      <c r="G98" s="58">
        <f t="shared" si="5"/>
        <v>813.86666666666667</v>
      </c>
    </row>
    <row r="99" spans="1:7" s="16" customFormat="1" ht="25.5" x14ac:dyDescent="0.2">
      <c r="A99" s="22"/>
      <c r="B99" s="55" t="s">
        <v>229</v>
      </c>
      <c r="C99" s="54">
        <v>1</v>
      </c>
      <c r="D99" s="32">
        <v>10</v>
      </c>
      <c r="E99" s="51" t="s">
        <v>31</v>
      </c>
      <c r="F99" s="33">
        <v>5.8360000000000003</v>
      </c>
      <c r="G99" s="58">
        <f t="shared" si="5"/>
        <v>58.36</v>
      </c>
    </row>
    <row r="100" spans="1:7" s="16" customFormat="1" x14ac:dyDescent="0.2">
      <c r="A100" s="22"/>
      <c r="B100" s="55" t="s">
        <v>230</v>
      </c>
      <c r="C100" s="54">
        <v>1</v>
      </c>
      <c r="D100" s="32">
        <v>3.3</v>
      </c>
      <c r="E100" s="51" t="s">
        <v>31</v>
      </c>
      <c r="F100" s="33">
        <v>0.53636363636363638</v>
      </c>
      <c r="G100" s="58">
        <f t="shared" si="5"/>
        <v>1.77</v>
      </c>
    </row>
    <row r="101" spans="1:7" s="16" customFormat="1" x14ac:dyDescent="0.2">
      <c r="A101" s="22"/>
      <c r="B101" s="55" t="s">
        <v>231</v>
      </c>
      <c r="C101" s="54">
        <v>1</v>
      </c>
      <c r="D101" s="32">
        <v>36</v>
      </c>
      <c r="E101" s="51" t="s">
        <v>31</v>
      </c>
      <c r="F101" s="33">
        <v>7.8947222222222218</v>
      </c>
      <c r="G101" s="58">
        <f t="shared" si="5"/>
        <v>284.20999999999998</v>
      </c>
    </row>
    <row r="102" spans="1:7" s="16" customFormat="1" hidden="1" x14ac:dyDescent="0.2">
      <c r="A102" s="22"/>
      <c r="B102" s="55" t="s">
        <v>232</v>
      </c>
      <c r="C102" s="54">
        <v>0</v>
      </c>
      <c r="D102" s="32">
        <v>0</v>
      </c>
      <c r="E102" s="51" t="s">
        <v>31</v>
      </c>
      <c r="F102" s="33">
        <v>0</v>
      </c>
      <c r="G102" s="58">
        <f t="shared" si="5"/>
        <v>0</v>
      </c>
    </row>
    <row r="103" spans="1:7" s="16" customFormat="1" hidden="1" x14ac:dyDescent="0.2">
      <c r="A103" s="22"/>
      <c r="B103" s="55" t="s">
        <v>232</v>
      </c>
      <c r="C103" s="54">
        <v>0</v>
      </c>
      <c r="D103" s="32">
        <v>29.25</v>
      </c>
      <c r="E103" s="51" t="s">
        <v>31</v>
      </c>
      <c r="F103" s="33">
        <v>16.419829059829059</v>
      </c>
      <c r="G103" s="58">
        <f t="shared" si="5"/>
        <v>0</v>
      </c>
    </row>
    <row r="104" spans="1:7" s="16" customFormat="1" hidden="1" x14ac:dyDescent="0.2">
      <c r="A104" s="22"/>
      <c r="B104" s="55" t="s">
        <v>233</v>
      </c>
      <c r="C104" s="54">
        <v>0</v>
      </c>
      <c r="D104" s="32">
        <v>15</v>
      </c>
      <c r="E104" s="51" t="s">
        <v>65</v>
      </c>
      <c r="F104" s="33">
        <v>78.635999999999996</v>
      </c>
      <c r="G104" s="58">
        <f t="shared" si="5"/>
        <v>0</v>
      </c>
    </row>
    <row r="105" spans="1:7" s="16" customFormat="1" ht="15" hidden="1" customHeight="1" x14ac:dyDescent="0.2">
      <c r="A105" s="22"/>
      <c r="B105" s="53" t="s">
        <v>234</v>
      </c>
      <c r="C105" s="54">
        <v>0</v>
      </c>
      <c r="D105" s="32">
        <v>7.8000000000000007</v>
      </c>
      <c r="E105" s="51" t="s">
        <v>71</v>
      </c>
      <c r="F105" s="33">
        <v>228.65128205128204</v>
      </c>
      <c r="G105" s="58">
        <f t="shared" si="5"/>
        <v>0</v>
      </c>
    </row>
    <row r="106" spans="1:7" s="16" customFormat="1" x14ac:dyDescent="0.2">
      <c r="A106" s="22"/>
      <c r="B106" s="27" t="s">
        <v>85</v>
      </c>
      <c r="C106" s="32"/>
      <c r="D106" s="32"/>
      <c r="E106" s="32"/>
      <c r="F106" s="52"/>
      <c r="G106" s="48"/>
    </row>
    <row r="107" spans="1:7" s="16" customFormat="1" x14ac:dyDescent="0.2">
      <c r="A107" s="22"/>
      <c r="B107" s="27" t="s">
        <v>86</v>
      </c>
      <c r="C107" s="32"/>
      <c r="D107" s="32"/>
      <c r="E107" s="32"/>
      <c r="F107" s="52"/>
      <c r="G107" s="48"/>
    </row>
    <row r="108" spans="1:7" s="16" customFormat="1" ht="24" hidden="1" x14ac:dyDescent="0.2">
      <c r="A108" s="22"/>
      <c r="B108" s="46" t="s">
        <v>235</v>
      </c>
      <c r="C108" s="56">
        <v>0</v>
      </c>
      <c r="D108" s="48">
        <v>0</v>
      </c>
      <c r="E108" s="48" t="s">
        <v>65</v>
      </c>
      <c r="F108" s="49">
        <v>0</v>
      </c>
      <c r="G108" s="58">
        <f>C108*D108*F108</f>
        <v>0</v>
      </c>
    </row>
    <row r="109" spans="1:7" s="16" customFormat="1" ht="24" hidden="1" x14ac:dyDescent="0.2">
      <c r="A109" s="22"/>
      <c r="B109" s="46" t="s">
        <v>236</v>
      </c>
      <c r="C109" s="56">
        <v>0</v>
      </c>
      <c r="D109" s="48">
        <v>0</v>
      </c>
      <c r="E109" s="32"/>
      <c r="F109" s="49">
        <v>0</v>
      </c>
      <c r="G109" s="58">
        <f t="shared" ref="G109:G122" si="6">C109*D109*F109</f>
        <v>0</v>
      </c>
    </row>
    <row r="110" spans="1:7" s="16" customFormat="1" x14ac:dyDescent="0.2">
      <c r="A110" s="22"/>
      <c r="B110" s="46" t="s">
        <v>237</v>
      </c>
      <c r="C110" s="56">
        <v>8</v>
      </c>
      <c r="D110" s="48">
        <v>708</v>
      </c>
      <c r="E110" s="48" t="s">
        <v>31</v>
      </c>
      <c r="F110" s="49">
        <v>0.70323093220338984</v>
      </c>
      <c r="G110" s="58">
        <f t="shared" si="6"/>
        <v>3983.1</v>
      </c>
    </row>
    <row r="111" spans="1:7" s="16" customFormat="1" ht="13.5" customHeight="1" x14ac:dyDescent="0.2">
      <c r="A111" s="22"/>
      <c r="B111" s="57" t="s">
        <v>238</v>
      </c>
      <c r="C111" s="56">
        <v>8</v>
      </c>
      <c r="D111" s="58">
        <v>354</v>
      </c>
      <c r="E111" s="48" t="s">
        <v>31</v>
      </c>
      <c r="F111" s="49">
        <v>3.0105437853107349</v>
      </c>
      <c r="G111" s="58">
        <f t="shared" si="6"/>
        <v>8525.86</v>
      </c>
    </row>
    <row r="112" spans="1:7" s="16" customFormat="1" ht="24" x14ac:dyDescent="0.2">
      <c r="A112" s="22"/>
      <c r="B112" s="46" t="s">
        <v>202</v>
      </c>
      <c r="C112" s="56">
        <v>1</v>
      </c>
      <c r="D112" s="58">
        <v>0.18407999999999997</v>
      </c>
      <c r="E112" s="48" t="s">
        <v>87</v>
      </c>
      <c r="F112" s="49">
        <v>298.31685499058375</v>
      </c>
      <c r="G112" s="58">
        <f t="shared" si="6"/>
        <v>54.914166666666645</v>
      </c>
    </row>
    <row r="113" spans="1:11" s="16" customFormat="1" ht="13.5" customHeight="1" x14ac:dyDescent="0.2">
      <c r="A113" s="22"/>
      <c r="B113" s="46" t="s">
        <v>201</v>
      </c>
      <c r="C113" s="56">
        <v>8</v>
      </c>
      <c r="D113" s="58">
        <v>7.08</v>
      </c>
      <c r="E113" s="48" t="s">
        <v>31</v>
      </c>
      <c r="F113" s="49">
        <v>1.706214689265537</v>
      </c>
      <c r="G113" s="58">
        <f t="shared" si="6"/>
        <v>96.640000000000015</v>
      </c>
    </row>
    <row r="114" spans="1:11" s="16" customFormat="1" ht="24" x14ac:dyDescent="0.2">
      <c r="A114" s="22"/>
      <c r="B114" s="46" t="s">
        <v>239</v>
      </c>
      <c r="C114" s="56">
        <v>2</v>
      </c>
      <c r="D114" s="58">
        <v>7.08</v>
      </c>
      <c r="E114" s="48" t="s">
        <v>31</v>
      </c>
      <c r="F114" s="49">
        <v>20.414194915254235</v>
      </c>
      <c r="G114" s="58">
        <f t="shared" si="6"/>
        <v>289.065</v>
      </c>
    </row>
    <row r="115" spans="1:11" s="16" customFormat="1" x14ac:dyDescent="0.2">
      <c r="A115" s="22"/>
      <c r="B115" s="46" t="s">
        <v>204</v>
      </c>
      <c r="C115" s="56">
        <v>2</v>
      </c>
      <c r="D115" s="58">
        <v>7.08</v>
      </c>
      <c r="E115" s="48" t="s">
        <v>31</v>
      </c>
      <c r="F115" s="49">
        <v>21.483757062146893</v>
      </c>
      <c r="G115" s="58">
        <f t="shared" si="6"/>
        <v>304.20999999999998</v>
      </c>
    </row>
    <row r="116" spans="1:11" s="16" customFormat="1" x14ac:dyDescent="0.2">
      <c r="A116" s="22"/>
      <c r="B116" s="46" t="s">
        <v>200</v>
      </c>
      <c r="C116" s="56">
        <v>6</v>
      </c>
      <c r="D116" s="58">
        <v>708</v>
      </c>
      <c r="E116" s="48" t="s">
        <v>31</v>
      </c>
      <c r="F116" s="49">
        <v>0.44222104519774008</v>
      </c>
      <c r="G116" s="58">
        <f t="shared" si="6"/>
        <v>1878.5549999999998</v>
      </c>
    </row>
    <row r="117" spans="1:11" s="16" customFormat="1" ht="24" x14ac:dyDescent="0.2">
      <c r="A117" s="22"/>
      <c r="B117" s="46" t="s">
        <v>240</v>
      </c>
      <c r="C117" s="56">
        <v>5</v>
      </c>
      <c r="D117" s="58">
        <v>354</v>
      </c>
      <c r="E117" s="48" t="s">
        <v>31</v>
      </c>
      <c r="F117" s="49">
        <v>3.0363394538606401</v>
      </c>
      <c r="G117" s="58">
        <f t="shared" si="6"/>
        <v>5374.3208333333332</v>
      </c>
    </row>
    <row r="118" spans="1:11" s="16" customFormat="1" x14ac:dyDescent="0.2">
      <c r="A118" s="22"/>
      <c r="B118" s="46" t="s">
        <v>241</v>
      </c>
      <c r="C118" s="56">
        <v>1</v>
      </c>
      <c r="D118" s="48">
        <v>5.3999999999999995</v>
      </c>
      <c r="E118" s="48" t="s">
        <v>87</v>
      </c>
      <c r="F118" s="49">
        <v>112.67037037037038</v>
      </c>
      <c r="G118" s="58">
        <f t="shared" si="6"/>
        <v>608.41999999999996</v>
      </c>
    </row>
    <row r="119" spans="1:11" s="16" customFormat="1" x14ac:dyDescent="0.2">
      <c r="A119" s="22"/>
      <c r="B119" s="46" t="s">
        <v>242</v>
      </c>
      <c r="C119" s="56">
        <v>1</v>
      </c>
      <c r="D119" s="48">
        <v>5.3999999999999995</v>
      </c>
      <c r="E119" s="48" t="s">
        <v>87</v>
      </c>
      <c r="F119" s="49">
        <v>169.00185185185188</v>
      </c>
      <c r="G119" s="58">
        <f t="shared" si="6"/>
        <v>912.61000000000013</v>
      </c>
    </row>
    <row r="120" spans="1:11" s="16" customFormat="1" x14ac:dyDescent="0.2">
      <c r="A120" s="22"/>
      <c r="B120" s="46" t="s">
        <v>203</v>
      </c>
      <c r="C120" s="56">
        <v>1</v>
      </c>
      <c r="D120" s="48">
        <v>100</v>
      </c>
      <c r="E120" s="48" t="s">
        <v>31</v>
      </c>
      <c r="F120" s="49">
        <v>3.04</v>
      </c>
      <c r="G120" s="58">
        <f t="shared" si="6"/>
        <v>304</v>
      </c>
    </row>
    <row r="121" spans="1:11" s="16" customFormat="1" x14ac:dyDescent="0.2">
      <c r="A121" s="22"/>
      <c r="B121" s="46" t="s">
        <v>208</v>
      </c>
      <c r="C121" s="56">
        <v>77</v>
      </c>
      <c r="D121" s="58">
        <v>3</v>
      </c>
      <c r="E121" s="48" t="s">
        <v>65</v>
      </c>
      <c r="F121" s="49">
        <v>14.255319999999999</v>
      </c>
      <c r="G121" s="58">
        <f t="shared" si="6"/>
        <v>3292.97892</v>
      </c>
      <c r="I121" s="59">
        <f>G121</f>
        <v>3292.97892</v>
      </c>
      <c r="J121" s="59">
        <v>3292.98</v>
      </c>
      <c r="K121" s="60">
        <f>J121/C121/D121</f>
        <v>14.255324675324674</v>
      </c>
    </row>
    <row r="122" spans="1:11" s="16" customFormat="1" hidden="1" x14ac:dyDescent="0.2">
      <c r="A122" s="22"/>
      <c r="B122" s="46" t="s">
        <v>243</v>
      </c>
      <c r="C122" s="56">
        <v>0</v>
      </c>
      <c r="D122" s="48">
        <v>0</v>
      </c>
      <c r="E122" s="48">
        <v>0</v>
      </c>
      <c r="F122" s="49">
        <v>0</v>
      </c>
      <c r="G122" s="58">
        <f t="shared" si="6"/>
        <v>0</v>
      </c>
      <c r="I122" s="59">
        <v>0</v>
      </c>
    </row>
    <row r="123" spans="1:11" s="16" customFormat="1" x14ac:dyDescent="0.2">
      <c r="A123" s="22"/>
      <c r="B123" s="46" t="s">
        <v>206</v>
      </c>
      <c r="C123" s="56">
        <v>12</v>
      </c>
      <c r="D123" s="48">
        <v>37</v>
      </c>
      <c r="E123" s="48" t="s">
        <v>31</v>
      </c>
      <c r="F123" s="49">
        <v>4.001243243243243</v>
      </c>
      <c r="G123" s="58">
        <f>C123*D123*F123</f>
        <v>1776.5519999999999</v>
      </c>
    </row>
    <row r="124" spans="1:11" s="16" customFormat="1" hidden="1" x14ac:dyDescent="0.2">
      <c r="A124" s="22"/>
      <c r="B124" s="46" t="s">
        <v>244</v>
      </c>
      <c r="C124" s="56">
        <v>0</v>
      </c>
      <c r="D124" s="58">
        <v>0</v>
      </c>
      <c r="E124" s="48" t="s">
        <v>65</v>
      </c>
      <c r="F124" s="49"/>
      <c r="G124" s="58"/>
    </row>
    <row r="125" spans="1:11" s="16" customFormat="1" x14ac:dyDescent="0.2">
      <c r="A125" s="22"/>
      <c r="B125" s="46" t="s">
        <v>40</v>
      </c>
      <c r="C125" s="56">
        <v>1</v>
      </c>
      <c r="D125" s="48">
        <v>18</v>
      </c>
      <c r="E125" s="48" t="s">
        <v>127</v>
      </c>
      <c r="F125" s="49">
        <v>23.181899999999999</v>
      </c>
      <c r="G125" s="58">
        <v>417.27420000000001</v>
      </c>
    </row>
    <row r="126" spans="1:11" s="16" customFormat="1" x14ac:dyDescent="0.2">
      <c r="A126" s="22"/>
      <c r="B126" s="46" t="s">
        <v>131</v>
      </c>
      <c r="C126" s="56">
        <v>1</v>
      </c>
      <c r="D126" s="47">
        <v>1</v>
      </c>
      <c r="E126" s="48" t="s">
        <v>95</v>
      </c>
      <c r="F126" s="49">
        <v>720.35666666666668</v>
      </c>
      <c r="G126" s="58">
        <f t="shared" ref="G126" si="7">C126*D126*F126</f>
        <v>720.35666666666668</v>
      </c>
    </row>
    <row r="127" spans="1:11" s="16" customFormat="1" x14ac:dyDescent="0.2">
      <c r="A127" s="22"/>
      <c r="B127" s="61" t="s">
        <v>88</v>
      </c>
      <c r="C127" s="62"/>
      <c r="D127" s="49"/>
      <c r="E127" s="48"/>
      <c r="F127" s="49"/>
      <c r="G127" s="58"/>
      <c r="I127" s="59"/>
    </row>
    <row r="128" spans="1:11" s="16" customFormat="1" hidden="1" x14ac:dyDescent="0.2">
      <c r="A128" s="22"/>
      <c r="B128" s="46" t="s">
        <v>245</v>
      </c>
      <c r="C128" s="56"/>
      <c r="D128" s="48"/>
      <c r="E128" s="48"/>
      <c r="F128" s="49"/>
      <c r="G128" s="58"/>
      <c r="I128" s="59"/>
    </row>
    <row r="129" spans="1:11" s="16" customFormat="1" ht="24" x14ac:dyDescent="0.2">
      <c r="A129" s="22"/>
      <c r="B129" s="46" t="s">
        <v>246</v>
      </c>
      <c r="C129" s="56">
        <v>32</v>
      </c>
      <c r="D129" s="48">
        <v>708</v>
      </c>
      <c r="E129" s="48" t="s">
        <v>31</v>
      </c>
      <c r="F129" s="49">
        <v>0.40326379834854414</v>
      </c>
      <c r="G129" s="58">
        <f>C129*D129*F129</f>
        <v>9136.3446153846162</v>
      </c>
      <c r="I129" s="59"/>
    </row>
    <row r="130" spans="1:11" s="16" customFormat="1" hidden="1" x14ac:dyDescent="0.2">
      <c r="A130" s="22"/>
      <c r="B130" s="46" t="s">
        <v>203</v>
      </c>
      <c r="C130" s="56">
        <v>0</v>
      </c>
      <c r="D130" s="48">
        <v>100</v>
      </c>
      <c r="E130" s="48" t="s">
        <v>31</v>
      </c>
      <c r="F130" s="49">
        <v>10.6471</v>
      </c>
      <c r="G130" s="58">
        <f t="shared" ref="G130:G140" si="8">C130*D130*F130</f>
        <v>0</v>
      </c>
      <c r="I130" s="59"/>
    </row>
    <row r="131" spans="1:11" s="16" customFormat="1" ht="24" hidden="1" x14ac:dyDescent="0.2">
      <c r="A131" s="22"/>
      <c r="B131" s="46" t="s">
        <v>247</v>
      </c>
      <c r="C131" s="56">
        <v>0</v>
      </c>
      <c r="D131" s="48">
        <v>0</v>
      </c>
      <c r="E131" s="48" t="s">
        <v>65</v>
      </c>
      <c r="F131" s="49">
        <v>0</v>
      </c>
      <c r="G131" s="58">
        <f t="shared" si="8"/>
        <v>0</v>
      </c>
    </row>
    <row r="132" spans="1:11" s="16" customFormat="1" x14ac:dyDescent="0.2">
      <c r="A132" s="22"/>
      <c r="B132" s="46" t="s">
        <v>208</v>
      </c>
      <c r="C132" s="56">
        <v>62</v>
      </c>
      <c r="D132" s="48">
        <v>3</v>
      </c>
      <c r="E132" s="48" t="s">
        <v>31</v>
      </c>
      <c r="F132" s="49">
        <v>14.338010000000001</v>
      </c>
      <c r="G132" s="58">
        <f t="shared" si="8"/>
        <v>2666.8698600000002</v>
      </c>
      <c r="I132" s="59">
        <f>G132</f>
        <v>2666.8698600000002</v>
      </c>
      <c r="J132" s="59">
        <v>2666.8700000000003</v>
      </c>
      <c r="K132" s="60">
        <f>J132/C132/D132</f>
        <v>14.338010752688175</v>
      </c>
    </row>
    <row r="133" spans="1:11" s="16" customFormat="1" hidden="1" x14ac:dyDescent="0.2">
      <c r="A133" s="22"/>
      <c r="B133" s="46" t="s">
        <v>248</v>
      </c>
      <c r="C133" s="56">
        <v>0</v>
      </c>
      <c r="D133" s="48">
        <v>0</v>
      </c>
      <c r="E133" s="48" t="s">
        <v>31</v>
      </c>
      <c r="F133" s="49">
        <v>0</v>
      </c>
      <c r="G133" s="58">
        <f t="shared" si="8"/>
        <v>0</v>
      </c>
      <c r="I133" s="59"/>
    </row>
    <row r="134" spans="1:11" s="16" customFormat="1" x14ac:dyDescent="0.2">
      <c r="A134" s="22"/>
      <c r="B134" s="46" t="s">
        <v>211</v>
      </c>
      <c r="C134" s="56">
        <v>29</v>
      </c>
      <c r="D134" s="48">
        <v>1490</v>
      </c>
      <c r="E134" s="48" t="s">
        <v>31</v>
      </c>
      <c r="F134" s="49">
        <v>0.38138538977800729</v>
      </c>
      <c r="G134" s="58">
        <f t="shared" si="8"/>
        <v>16479.662692307695</v>
      </c>
      <c r="I134" s="59"/>
    </row>
    <row r="135" spans="1:11" s="16" customFormat="1" ht="24" x14ac:dyDescent="0.2">
      <c r="A135" s="22"/>
      <c r="B135" s="46" t="s">
        <v>249</v>
      </c>
      <c r="C135" s="56">
        <v>1</v>
      </c>
      <c r="D135" s="48">
        <v>1490</v>
      </c>
      <c r="E135" s="48" t="s">
        <v>31</v>
      </c>
      <c r="F135" s="49">
        <v>5.3393590604026846</v>
      </c>
      <c r="G135" s="58">
        <f t="shared" si="8"/>
        <v>7955.6450000000004</v>
      </c>
      <c r="I135" s="59"/>
    </row>
    <row r="136" spans="1:11" s="16" customFormat="1" x14ac:dyDescent="0.2">
      <c r="A136" s="22"/>
      <c r="B136" s="46" t="s">
        <v>213</v>
      </c>
      <c r="C136" s="56">
        <v>1</v>
      </c>
      <c r="D136" s="48">
        <v>1490</v>
      </c>
      <c r="E136" s="48" t="s">
        <v>31</v>
      </c>
      <c r="F136" s="49">
        <v>0.68845973154362416</v>
      </c>
      <c r="G136" s="58">
        <f t="shared" si="8"/>
        <v>1025.8050000000001</v>
      </c>
      <c r="I136" s="59"/>
    </row>
    <row r="137" spans="1:11" s="16" customFormat="1" x14ac:dyDescent="0.2">
      <c r="A137" s="22"/>
      <c r="B137" s="46" t="s">
        <v>214</v>
      </c>
      <c r="C137" s="56">
        <v>1</v>
      </c>
      <c r="D137" s="48">
        <v>1490</v>
      </c>
      <c r="E137" s="48" t="s">
        <v>31</v>
      </c>
      <c r="F137" s="49">
        <v>0.45935906040268459</v>
      </c>
      <c r="G137" s="58">
        <f t="shared" si="8"/>
        <v>684.44500000000005</v>
      </c>
      <c r="I137" s="59"/>
    </row>
    <row r="138" spans="1:11" s="16" customFormat="1" hidden="1" x14ac:dyDescent="0.2">
      <c r="A138" s="22"/>
      <c r="B138" s="46" t="s">
        <v>243</v>
      </c>
      <c r="C138" s="56">
        <v>0</v>
      </c>
      <c r="D138" s="48">
        <v>0</v>
      </c>
      <c r="E138" s="48" t="s">
        <v>31</v>
      </c>
      <c r="F138" s="49">
        <v>0</v>
      </c>
      <c r="G138" s="58">
        <f t="shared" si="8"/>
        <v>0</v>
      </c>
      <c r="I138" s="59"/>
    </row>
    <row r="139" spans="1:11" s="16" customFormat="1" x14ac:dyDescent="0.2">
      <c r="A139" s="22"/>
      <c r="B139" s="46" t="s">
        <v>206</v>
      </c>
      <c r="C139" s="56">
        <v>15</v>
      </c>
      <c r="D139" s="48">
        <v>37</v>
      </c>
      <c r="E139" s="48" t="s">
        <v>65</v>
      </c>
      <c r="F139" s="49">
        <v>1.3085239085239084</v>
      </c>
      <c r="G139" s="58">
        <f t="shared" si="8"/>
        <v>726.23076923076917</v>
      </c>
      <c r="I139" s="59"/>
    </row>
    <row r="140" spans="1:11" s="16" customFormat="1" hidden="1" x14ac:dyDescent="0.2">
      <c r="A140" s="22"/>
      <c r="B140" s="46" t="s">
        <v>244</v>
      </c>
      <c r="C140" s="56">
        <v>4</v>
      </c>
      <c r="D140" s="48">
        <v>0</v>
      </c>
      <c r="E140" s="48" t="s">
        <v>87</v>
      </c>
      <c r="F140" s="49"/>
      <c r="G140" s="58">
        <f t="shared" si="8"/>
        <v>0</v>
      </c>
      <c r="I140" s="59"/>
    </row>
    <row r="141" spans="1:11" s="16" customFormat="1" hidden="1" x14ac:dyDescent="0.2">
      <c r="A141" s="22"/>
      <c r="B141" s="46" t="s">
        <v>250</v>
      </c>
      <c r="C141" s="56"/>
      <c r="D141" s="58"/>
      <c r="E141" s="48"/>
      <c r="F141" s="49"/>
      <c r="G141" s="58"/>
      <c r="I141" s="59"/>
    </row>
    <row r="142" spans="1:11" s="16" customFormat="1" x14ac:dyDescent="0.2">
      <c r="A142" s="22"/>
      <c r="B142" s="63" t="s">
        <v>89</v>
      </c>
      <c r="C142" s="51"/>
      <c r="D142" s="32"/>
      <c r="E142" s="32"/>
      <c r="F142" s="33"/>
      <c r="G142" s="58"/>
    </row>
    <row r="143" spans="1:11" s="16" customFormat="1" ht="24" x14ac:dyDescent="0.2">
      <c r="A143" s="22"/>
      <c r="B143" s="35" t="s">
        <v>90</v>
      </c>
      <c r="C143" s="51">
        <v>7</v>
      </c>
      <c r="D143" s="32">
        <v>1537.38</v>
      </c>
      <c r="E143" s="51" t="s">
        <v>91</v>
      </c>
      <c r="F143" s="33">
        <v>1.29</v>
      </c>
      <c r="G143" s="58">
        <f>D143*F143*C143</f>
        <v>13882.541400000002</v>
      </c>
    </row>
    <row r="144" spans="1:11" s="16" customFormat="1" x14ac:dyDescent="0.2">
      <c r="A144" s="22"/>
      <c r="B144" s="63" t="s">
        <v>92</v>
      </c>
      <c r="C144" s="51"/>
      <c r="D144" s="32"/>
      <c r="E144" s="32"/>
      <c r="F144" s="33"/>
      <c r="G144" s="58"/>
    </row>
    <row r="145" spans="1:8" s="16" customFormat="1" ht="24" x14ac:dyDescent="0.2">
      <c r="A145" s="22"/>
      <c r="B145" s="35" t="s">
        <v>93</v>
      </c>
      <c r="C145" s="51">
        <v>7</v>
      </c>
      <c r="D145" s="32">
        <f>D143</f>
        <v>1537.38</v>
      </c>
      <c r="E145" s="51" t="s">
        <v>91</v>
      </c>
      <c r="F145" s="33">
        <v>3.28</v>
      </c>
      <c r="G145" s="58">
        <f>D145*F145*C145</f>
        <v>35298.2448</v>
      </c>
    </row>
    <row r="146" spans="1:8" s="16" customFormat="1" x14ac:dyDescent="0.2">
      <c r="A146" s="22"/>
      <c r="B146" s="144" t="s">
        <v>94</v>
      </c>
      <c r="C146" s="144"/>
      <c r="D146" s="144"/>
      <c r="E146" s="144"/>
      <c r="F146" s="144"/>
      <c r="G146" s="144"/>
    </row>
    <row r="147" spans="1:8" s="2" customFormat="1" ht="12" x14ac:dyDescent="0.2">
      <c r="A147" s="22"/>
      <c r="B147" s="63" t="s">
        <v>138</v>
      </c>
      <c r="C147" s="51"/>
      <c r="D147" s="51"/>
      <c r="E147" s="51"/>
      <c r="F147" s="51"/>
      <c r="G147" s="122"/>
      <c r="H147" s="26">
        <f>SUM(G147:G198)</f>
        <v>10441.200000000001</v>
      </c>
    </row>
    <row r="148" spans="1:8" s="2" customFormat="1" ht="12" x14ac:dyDescent="0.2">
      <c r="A148" s="22"/>
      <c r="B148" s="64" t="s">
        <v>27</v>
      </c>
      <c r="C148" s="51">
        <v>1</v>
      </c>
      <c r="D148" s="65">
        <v>0.12709999999999999</v>
      </c>
      <c r="E148" s="66" t="s">
        <v>28</v>
      </c>
      <c r="F148" s="67">
        <v>2064.41</v>
      </c>
      <c r="G148" s="93">
        <f>ROUND(C148*D148*F148,2)</f>
        <v>262.39</v>
      </c>
    </row>
    <row r="149" spans="1:8" s="2" customFormat="1" ht="12" hidden="1" x14ac:dyDescent="0.2">
      <c r="A149" s="22"/>
      <c r="B149" s="64">
        <v>0</v>
      </c>
      <c r="C149" s="51"/>
      <c r="D149" s="68"/>
      <c r="E149" s="66">
        <v>0</v>
      </c>
      <c r="F149" s="67">
        <v>0</v>
      </c>
      <c r="G149" s="93">
        <f t="shared" ref="G149:G198" si="9">ROUND(C149*D149*F149,2)</f>
        <v>0</v>
      </c>
    </row>
    <row r="150" spans="1:8" s="2" customFormat="1" ht="12" hidden="1" x14ac:dyDescent="0.2">
      <c r="A150" s="22"/>
      <c r="B150" s="64" t="s">
        <v>30</v>
      </c>
      <c r="C150" s="51">
        <v>1</v>
      </c>
      <c r="D150" s="68">
        <v>0</v>
      </c>
      <c r="E150" s="66" t="s">
        <v>31</v>
      </c>
      <c r="F150" s="67">
        <v>0.74</v>
      </c>
      <c r="G150" s="93">
        <f t="shared" si="9"/>
        <v>0</v>
      </c>
    </row>
    <row r="151" spans="1:8" s="2" customFormat="1" ht="12" hidden="1" x14ac:dyDescent="0.2">
      <c r="A151" s="22"/>
      <c r="B151" s="64" t="s">
        <v>139</v>
      </c>
      <c r="C151" s="51">
        <v>1</v>
      </c>
      <c r="D151" s="68">
        <v>0</v>
      </c>
      <c r="E151" s="66" t="s">
        <v>65</v>
      </c>
      <c r="F151" s="67">
        <v>59.14</v>
      </c>
      <c r="G151" s="93">
        <f t="shared" si="9"/>
        <v>0</v>
      </c>
    </row>
    <row r="152" spans="1:8" s="2" customFormat="1" ht="12" hidden="1" x14ac:dyDescent="0.2">
      <c r="A152" s="22"/>
      <c r="B152" s="64" t="s">
        <v>140</v>
      </c>
      <c r="C152" s="51">
        <v>1</v>
      </c>
      <c r="D152" s="68">
        <v>0</v>
      </c>
      <c r="E152" s="66" t="s">
        <v>65</v>
      </c>
      <c r="F152" s="67">
        <v>59.14</v>
      </c>
      <c r="G152" s="93">
        <f t="shared" si="9"/>
        <v>0</v>
      </c>
    </row>
    <row r="153" spans="1:8" s="2" customFormat="1" ht="12" hidden="1" x14ac:dyDescent="0.2">
      <c r="A153" s="22"/>
      <c r="B153" s="64"/>
      <c r="C153" s="51"/>
      <c r="D153" s="68"/>
      <c r="E153" s="66" t="s">
        <v>65</v>
      </c>
      <c r="F153" s="67"/>
      <c r="G153" s="93">
        <f t="shared" si="9"/>
        <v>0</v>
      </c>
    </row>
    <row r="154" spans="1:8" s="2" customFormat="1" ht="12" hidden="1" x14ac:dyDescent="0.2">
      <c r="A154" s="22"/>
      <c r="B154" s="64"/>
      <c r="C154" s="51"/>
      <c r="D154" s="68"/>
      <c r="E154" s="66">
        <v>0</v>
      </c>
      <c r="F154" s="67"/>
      <c r="G154" s="93">
        <f t="shared" si="9"/>
        <v>0</v>
      </c>
    </row>
    <row r="155" spans="1:8" s="2" customFormat="1" ht="12" hidden="1" x14ac:dyDescent="0.2">
      <c r="A155" s="22"/>
      <c r="B155" s="64"/>
      <c r="C155" s="51"/>
      <c r="D155" s="68"/>
      <c r="E155" s="66">
        <v>0</v>
      </c>
      <c r="F155" s="67"/>
      <c r="G155" s="93">
        <f t="shared" si="9"/>
        <v>0</v>
      </c>
    </row>
    <row r="156" spans="1:8" s="2" customFormat="1" ht="12" hidden="1" x14ac:dyDescent="0.2">
      <c r="A156" s="22"/>
      <c r="B156" s="64"/>
      <c r="C156" s="51"/>
      <c r="D156" s="68"/>
      <c r="E156" s="66">
        <v>0</v>
      </c>
      <c r="F156" s="67"/>
      <c r="G156" s="93">
        <f t="shared" si="9"/>
        <v>0</v>
      </c>
    </row>
    <row r="157" spans="1:8" s="2" customFormat="1" ht="12" hidden="1" x14ac:dyDescent="0.2">
      <c r="A157" s="22"/>
      <c r="B157" s="64"/>
      <c r="C157" s="51"/>
      <c r="D157" s="68"/>
      <c r="E157" s="66">
        <v>0</v>
      </c>
      <c r="F157" s="67">
        <v>0</v>
      </c>
      <c r="G157" s="93">
        <f t="shared" si="9"/>
        <v>0</v>
      </c>
    </row>
    <row r="158" spans="1:8" s="2" customFormat="1" ht="12" x14ac:dyDescent="0.2">
      <c r="A158" s="22"/>
      <c r="B158" s="64" t="s">
        <v>27</v>
      </c>
      <c r="C158" s="51">
        <v>1</v>
      </c>
      <c r="D158" s="68">
        <v>3.7464</v>
      </c>
      <c r="E158" s="66" t="s">
        <v>33</v>
      </c>
      <c r="F158" s="67">
        <v>271.45</v>
      </c>
      <c r="G158" s="93">
        <f t="shared" si="9"/>
        <v>1016.96</v>
      </c>
    </row>
    <row r="159" spans="1:8" s="2" customFormat="1" ht="12" hidden="1" x14ac:dyDescent="0.2">
      <c r="A159" s="22"/>
      <c r="B159" s="64">
        <v>0</v>
      </c>
      <c r="C159" s="51"/>
      <c r="D159" s="68">
        <v>0</v>
      </c>
      <c r="E159" s="66">
        <v>0</v>
      </c>
      <c r="F159" s="67">
        <v>0</v>
      </c>
      <c r="G159" s="93">
        <f t="shared" si="9"/>
        <v>0</v>
      </c>
    </row>
    <row r="160" spans="1:8" s="2" customFormat="1" ht="24" x14ac:dyDescent="0.2">
      <c r="A160" s="22"/>
      <c r="B160" s="69" t="s">
        <v>35</v>
      </c>
      <c r="C160" s="51">
        <v>1</v>
      </c>
      <c r="D160" s="68">
        <v>0.87890000000000001</v>
      </c>
      <c r="E160" s="66" t="s">
        <v>36</v>
      </c>
      <c r="F160" s="67">
        <v>1571.64</v>
      </c>
      <c r="G160" s="93">
        <f t="shared" si="9"/>
        <v>1381.31</v>
      </c>
    </row>
    <row r="161" spans="1:7" s="2" customFormat="1" ht="12" hidden="1" x14ac:dyDescent="0.2">
      <c r="A161" s="22"/>
      <c r="B161" s="69">
        <v>0</v>
      </c>
      <c r="C161" s="51"/>
      <c r="D161" s="68">
        <v>0</v>
      </c>
      <c r="E161" s="66">
        <v>0</v>
      </c>
      <c r="F161" s="67">
        <v>0</v>
      </c>
      <c r="G161" s="93">
        <f t="shared" si="9"/>
        <v>0</v>
      </c>
    </row>
    <row r="162" spans="1:7" s="2" customFormat="1" ht="12" x14ac:dyDescent="0.2">
      <c r="A162" s="22"/>
      <c r="B162" s="69" t="s">
        <v>141</v>
      </c>
      <c r="C162" s="51">
        <v>1</v>
      </c>
      <c r="D162" s="70">
        <v>132</v>
      </c>
      <c r="E162" s="66" t="s">
        <v>31</v>
      </c>
      <c r="F162" s="67">
        <v>51.98</v>
      </c>
      <c r="G162" s="93">
        <f t="shared" si="9"/>
        <v>6861.36</v>
      </c>
    </row>
    <row r="163" spans="1:7" s="2" customFormat="1" ht="12" hidden="1" x14ac:dyDescent="0.2">
      <c r="A163" s="22"/>
      <c r="B163" s="64">
        <v>0</v>
      </c>
      <c r="C163" s="51"/>
      <c r="D163" s="68">
        <v>0</v>
      </c>
      <c r="E163" s="66">
        <v>0</v>
      </c>
      <c r="F163" s="67">
        <v>0</v>
      </c>
      <c r="G163" s="93">
        <f t="shared" si="9"/>
        <v>0</v>
      </c>
    </row>
    <row r="164" spans="1:7" s="2" customFormat="1" ht="12" hidden="1" x14ac:dyDescent="0.2">
      <c r="A164" s="22"/>
      <c r="B164" s="64" t="s">
        <v>39</v>
      </c>
      <c r="C164" s="51">
        <v>1</v>
      </c>
      <c r="D164" s="68">
        <v>0</v>
      </c>
      <c r="E164" s="66" t="s">
        <v>31</v>
      </c>
      <c r="F164" s="67">
        <v>0.66</v>
      </c>
      <c r="G164" s="93">
        <f>ROUND(C164*D164*F164,2)</f>
        <v>0</v>
      </c>
    </row>
    <row r="165" spans="1:7" s="2" customFormat="1" ht="12" hidden="1" x14ac:dyDescent="0.2">
      <c r="A165" s="22"/>
      <c r="B165" s="64" t="s">
        <v>129</v>
      </c>
      <c r="C165" s="51">
        <v>1</v>
      </c>
      <c r="D165" s="68">
        <v>0</v>
      </c>
      <c r="E165" s="66" t="s">
        <v>65</v>
      </c>
      <c r="F165" s="67">
        <v>66.72</v>
      </c>
      <c r="G165" s="93">
        <f t="shared" si="9"/>
        <v>0</v>
      </c>
    </row>
    <row r="166" spans="1:7" s="2" customFormat="1" ht="12" hidden="1" x14ac:dyDescent="0.2">
      <c r="A166" s="22"/>
      <c r="B166" s="64">
        <v>0</v>
      </c>
      <c r="C166" s="51"/>
      <c r="D166" s="68">
        <v>0</v>
      </c>
      <c r="E166" s="66">
        <v>0</v>
      </c>
      <c r="F166" s="67"/>
      <c r="G166" s="93">
        <f>ROUND(C166*D166*F166,2)</f>
        <v>0</v>
      </c>
    </row>
    <row r="167" spans="1:7" s="2" customFormat="1" ht="12" hidden="1" x14ac:dyDescent="0.2">
      <c r="A167" s="22"/>
      <c r="B167" s="64">
        <v>0</v>
      </c>
      <c r="C167" s="51"/>
      <c r="D167" s="68">
        <v>0</v>
      </c>
      <c r="E167" s="66">
        <v>0</v>
      </c>
      <c r="F167" s="67">
        <v>0</v>
      </c>
      <c r="G167" s="93">
        <f t="shared" si="9"/>
        <v>0</v>
      </c>
    </row>
    <row r="168" spans="1:7" s="2" customFormat="1" ht="12" hidden="1" x14ac:dyDescent="0.2">
      <c r="A168" s="22"/>
      <c r="B168" s="64">
        <v>0</v>
      </c>
      <c r="C168" s="51"/>
      <c r="D168" s="68">
        <v>0</v>
      </c>
      <c r="E168" s="66">
        <v>0</v>
      </c>
      <c r="F168" s="67"/>
      <c r="G168" s="93">
        <f t="shared" si="9"/>
        <v>0</v>
      </c>
    </row>
    <row r="169" spans="1:7" s="2" customFormat="1" ht="12" hidden="1" x14ac:dyDescent="0.2">
      <c r="A169" s="22"/>
      <c r="B169" s="64" t="s">
        <v>142</v>
      </c>
      <c r="C169" s="51"/>
      <c r="D169" s="68">
        <v>0</v>
      </c>
      <c r="E169" s="66" t="s">
        <v>65</v>
      </c>
      <c r="F169" s="67"/>
      <c r="G169" s="93">
        <f t="shared" si="9"/>
        <v>0</v>
      </c>
    </row>
    <row r="170" spans="1:7" s="2" customFormat="1" ht="12" hidden="1" x14ac:dyDescent="0.2">
      <c r="A170" s="22"/>
      <c r="B170" s="64" t="s">
        <v>143</v>
      </c>
      <c r="C170" s="51"/>
      <c r="D170" s="68">
        <v>0</v>
      </c>
      <c r="E170" s="66" t="s">
        <v>31</v>
      </c>
      <c r="F170" s="67"/>
      <c r="G170" s="93">
        <f t="shared" si="9"/>
        <v>0</v>
      </c>
    </row>
    <row r="171" spans="1:7" s="2" customFormat="1" ht="12" hidden="1" x14ac:dyDescent="0.2">
      <c r="A171" s="22"/>
      <c r="B171" s="64" t="s">
        <v>144</v>
      </c>
      <c r="C171" s="51"/>
      <c r="D171" s="68">
        <v>0</v>
      </c>
      <c r="E171" s="66" t="s">
        <v>65</v>
      </c>
      <c r="F171" s="67"/>
      <c r="G171" s="93">
        <f t="shared" si="9"/>
        <v>0</v>
      </c>
    </row>
    <row r="172" spans="1:7" s="2" customFormat="1" ht="12" hidden="1" x14ac:dyDescent="0.2">
      <c r="A172" s="22"/>
      <c r="B172" s="64">
        <v>0</v>
      </c>
      <c r="C172" s="51"/>
      <c r="D172" s="68">
        <v>0</v>
      </c>
      <c r="E172" s="66">
        <v>0</v>
      </c>
      <c r="F172" s="67"/>
      <c r="G172" s="93">
        <f t="shared" si="9"/>
        <v>0</v>
      </c>
    </row>
    <row r="173" spans="1:7" s="2" customFormat="1" ht="12" hidden="1" x14ac:dyDescent="0.2">
      <c r="A173" s="22"/>
      <c r="B173" s="64">
        <v>0</v>
      </c>
      <c r="C173" s="51"/>
      <c r="D173" s="68">
        <v>0</v>
      </c>
      <c r="E173" s="66">
        <v>0</v>
      </c>
      <c r="F173" s="67">
        <v>0</v>
      </c>
      <c r="G173" s="93">
        <f t="shared" si="9"/>
        <v>0</v>
      </c>
    </row>
    <row r="174" spans="1:7" s="2" customFormat="1" ht="12" hidden="1" x14ac:dyDescent="0.2">
      <c r="A174" s="22"/>
      <c r="B174" s="64">
        <v>0</v>
      </c>
      <c r="C174" s="51"/>
      <c r="D174" s="68">
        <v>0</v>
      </c>
      <c r="E174" s="66">
        <v>0</v>
      </c>
      <c r="F174" s="67">
        <v>0</v>
      </c>
      <c r="G174" s="93">
        <f t="shared" si="9"/>
        <v>0</v>
      </c>
    </row>
    <row r="175" spans="1:7" s="2" customFormat="1" ht="12" hidden="1" x14ac:dyDescent="0.2">
      <c r="A175" s="22"/>
      <c r="B175" s="64" t="s">
        <v>145</v>
      </c>
      <c r="C175" s="51">
        <v>1</v>
      </c>
      <c r="D175" s="68">
        <v>0</v>
      </c>
      <c r="E175" s="66" t="s">
        <v>31</v>
      </c>
      <c r="F175" s="67">
        <v>46.12</v>
      </c>
      <c r="G175" s="93">
        <f>ROUND(C175*D175*F175,2)</f>
        <v>0</v>
      </c>
    </row>
    <row r="176" spans="1:7" s="2" customFormat="1" ht="12" hidden="1" x14ac:dyDescent="0.2">
      <c r="A176" s="22"/>
      <c r="B176" s="64">
        <v>0</v>
      </c>
      <c r="C176" s="51"/>
      <c r="D176" s="68">
        <v>0</v>
      </c>
      <c r="E176" s="66">
        <v>0</v>
      </c>
      <c r="F176" s="67"/>
      <c r="G176" s="93">
        <f t="shared" si="9"/>
        <v>0</v>
      </c>
    </row>
    <row r="177" spans="1:7" s="2" customFormat="1" ht="12" hidden="1" x14ac:dyDescent="0.2">
      <c r="A177" s="22"/>
      <c r="B177" s="64">
        <v>0</v>
      </c>
      <c r="C177" s="51"/>
      <c r="D177" s="68">
        <v>0</v>
      </c>
      <c r="E177" s="66">
        <v>0</v>
      </c>
      <c r="F177" s="67"/>
      <c r="G177" s="93">
        <f t="shared" si="9"/>
        <v>0</v>
      </c>
    </row>
    <row r="178" spans="1:7" s="2" customFormat="1" ht="12" hidden="1" x14ac:dyDescent="0.2">
      <c r="A178" s="22"/>
      <c r="B178" s="64">
        <v>0</v>
      </c>
      <c r="C178" s="51"/>
      <c r="D178" s="68">
        <v>0</v>
      </c>
      <c r="E178" s="66">
        <v>0</v>
      </c>
      <c r="F178" s="67"/>
      <c r="G178" s="93">
        <f t="shared" si="9"/>
        <v>0</v>
      </c>
    </row>
    <row r="179" spans="1:7" s="2" customFormat="1" ht="12" hidden="1" x14ac:dyDescent="0.2">
      <c r="A179" s="22"/>
      <c r="B179" s="64">
        <v>0</v>
      </c>
      <c r="C179" s="51"/>
      <c r="D179" s="68">
        <v>0</v>
      </c>
      <c r="E179" s="66">
        <v>0</v>
      </c>
      <c r="F179" s="67"/>
      <c r="G179" s="93">
        <f t="shared" si="9"/>
        <v>0</v>
      </c>
    </row>
    <row r="180" spans="1:7" s="2" customFormat="1" ht="12" hidden="1" x14ac:dyDescent="0.2">
      <c r="A180" s="22"/>
      <c r="B180" s="64">
        <v>0</v>
      </c>
      <c r="C180" s="51"/>
      <c r="D180" s="68">
        <v>0</v>
      </c>
      <c r="E180" s="66">
        <v>0</v>
      </c>
      <c r="F180" s="67"/>
      <c r="G180" s="93">
        <f t="shared" si="9"/>
        <v>0</v>
      </c>
    </row>
    <row r="181" spans="1:7" s="2" customFormat="1" ht="12" hidden="1" x14ac:dyDescent="0.2">
      <c r="A181" s="22"/>
      <c r="B181" s="64">
        <v>0</v>
      </c>
      <c r="C181" s="51"/>
      <c r="D181" s="68">
        <v>0</v>
      </c>
      <c r="E181" s="66">
        <v>0</v>
      </c>
      <c r="F181" s="67"/>
      <c r="G181" s="93">
        <f t="shared" si="9"/>
        <v>0</v>
      </c>
    </row>
    <row r="182" spans="1:7" s="2" customFormat="1" ht="12" hidden="1" x14ac:dyDescent="0.2">
      <c r="A182" s="22"/>
      <c r="B182" s="64">
        <v>0</v>
      </c>
      <c r="C182" s="51"/>
      <c r="D182" s="68">
        <v>0</v>
      </c>
      <c r="E182" s="66">
        <v>0</v>
      </c>
      <c r="F182" s="67"/>
      <c r="G182" s="93">
        <f t="shared" si="9"/>
        <v>0</v>
      </c>
    </row>
    <row r="183" spans="1:7" s="2" customFormat="1" ht="12" hidden="1" x14ac:dyDescent="0.2">
      <c r="A183" s="22"/>
      <c r="B183" s="64">
        <v>0</v>
      </c>
      <c r="C183" s="51"/>
      <c r="D183" s="68">
        <v>0</v>
      </c>
      <c r="E183" s="66">
        <v>0</v>
      </c>
      <c r="F183" s="67"/>
      <c r="G183" s="93">
        <f t="shared" si="9"/>
        <v>0</v>
      </c>
    </row>
    <row r="184" spans="1:7" s="2" customFormat="1" ht="12" hidden="1" x14ac:dyDescent="0.2">
      <c r="A184" s="22"/>
      <c r="B184" s="64" t="s">
        <v>146</v>
      </c>
      <c r="C184" s="51"/>
      <c r="D184" s="68">
        <v>0</v>
      </c>
      <c r="E184" s="66" t="s">
        <v>65</v>
      </c>
      <c r="F184" s="67"/>
      <c r="G184" s="93">
        <f t="shared" si="9"/>
        <v>0</v>
      </c>
    </row>
    <row r="185" spans="1:7" s="2" customFormat="1" ht="12" hidden="1" customHeight="1" x14ac:dyDescent="0.2">
      <c r="A185" s="22"/>
      <c r="B185" s="64" t="s">
        <v>147</v>
      </c>
      <c r="C185" s="51"/>
      <c r="D185" s="68">
        <v>0</v>
      </c>
      <c r="E185" s="66" t="s">
        <v>65</v>
      </c>
      <c r="F185" s="67"/>
      <c r="G185" s="93">
        <f t="shared" si="9"/>
        <v>0</v>
      </c>
    </row>
    <row r="186" spans="1:7" s="2" customFormat="1" ht="12" hidden="1" x14ac:dyDescent="0.2">
      <c r="A186" s="22"/>
      <c r="B186" s="64">
        <v>0</v>
      </c>
      <c r="C186" s="51"/>
      <c r="D186" s="68">
        <v>0</v>
      </c>
      <c r="E186" s="66">
        <v>0</v>
      </c>
      <c r="F186" s="67"/>
      <c r="G186" s="93">
        <f t="shared" si="9"/>
        <v>0</v>
      </c>
    </row>
    <row r="187" spans="1:7" s="2" customFormat="1" ht="12" hidden="1" x14ac:dyDescent="0.2">
      <c r="A187" s="22"/>
      <c r="B187" s="64">
        <v>0</v>
      </c>
      <c r="C187" s="51"/>
      <c r="D187" s="68">
        <v>0</v>
      </c>
      <c r="E187" s="66">
        <v>0</v>
      </c>
      <c r="F187" s="67"/>
      <c r="G187" s="93">
        <f t="shared" si="9"/>
        <v>0</v>
      </c>
    </row>
    <row r="188" spans="1:7" s="2" customFormat="1" ht="12" hidden="1" x14ac:dyDescent="0.2">
      <c r="A188" s="22"/>
      <c r="B188" s="64">
        <v>0</v>
      </c>
      <c r="C188" s="51"/>
      <c r="D188" s="68">
        <v>0</v>
      </c>
      <c r="E188" s="66">
        <v>0</v>
      </c>
      <c r="F188" s="67"/>
      <c r="G188" s="93">
        <f t="shared" si="9"/>
        <v>0</v>
      </c>
    </row>
    <row r="189" spans="1:7" s="2" customFormat="1" ht="12" hidden="1" x14ac:dyDescent="0.2">
      <c r="A189" s="22"/>
      <c r="B189" s="64">
        <v>0</v>
      </c>
      <c r="C189" s="51"/>
      <c r="D189" s="68">
        <v>0</v>
      </c>
      <c r="E189" s="66">
        <v>0</v>
      </c>
      <c r="F189" s="67">
        <v>0</v>
      </c>
      <c r="G189" s="93">
        <f t="shared" si="9"/>
        <v>0</v>
      </c>
    </row>
    <row r="190" spans="1:7" s="2" customFormat="1" ht="12" hidden="1" x14ac:dyDescent="0.2">
      <c r="A190" s="22"/>
      <c r="B190" s="64">
        <v>0</v>
      </c>
      <c r="C190" s="51"/>
      <c r="D190" s="68">
        <v>0</v>
      </c>
      <c r="E190" s="66">
        <v>0</v>
      </c>
      <c r="F190" s="67"/>
      <c r="G190" s="93">
        <f t="shared" si="9"/>
        <v>0</v>
      </c>
    </row>
    <row r="191" spans="1:7" s="2" customFormat="1" ht="12" hidden="1" x14ac:dyDescent="0.2">
      <c r="A191" s="22"/>
      <c r="B191" s="64">
        <v>0</v>
      </c>
      <c r="C191" s="51"/>
      <c r="D191" s="68">
        <v>0</v>
      </c>
      <c r="E191" s="66">
        <v>0</v>
      </c>
      <c r="F191" s="67"/>
      <c r="G191" s="93">
        <f t="shared" si="9"/>
        <v>0</v>
      </c>
    </row>
    <row r="192" spans="1:7" s="2" customFormat="1" ht="12" hidden="1" x14ac:dyDescent="0.2">
      <c r="A192" s="22"/>
      <c r="B192" s="64">
        <v>0</v>
      </c>
      <c r="C192" s="51"/>
      <c r="D192" s="68">
        <v>0</v>
      </c>
      <c r="E192" s="66" t="s">
        <v>31</v>
      </c>
      <c r="F192" s="67">
        <v>0</v>
      </c>
      <c r="G192" s="93">
        <f t="shared" si="9"/>
        <v>0</v>
      </c>
    </row>
    <row r="193" spans="1:7" s="2" customFormat="1" ht="12" hidden="1" x14ac:dyDescent="0.2">
      <c r="A193" s="22"/>
      <c r="B193" s="64" t="s">
        <v>43</v>
      </c>
      <c r="C193" s="51">
        <v>1</v>
      </c>
      <c r="D193" s="68">
        <v>0</v>
      </c>
      <c r="E193" s="66" t="s">
        <v>28</v>
      </c>
      <c r="F193" s="67">
        <v>0</v>
      </c>
      <c r="G193" s="93">
        <f t="shared" si="9"/>
        <v>0</v>
      </c>
    </row>
    <row r="194" spans="1:7" s="2" customFormat="1" ht="12" hidden="1" x14ac:dyDescent="0.2">
      <c r="A194" s="22"/>
      <c r="B194" s="64">
        <v>0</v>
      </c>
      <c r="C194" s="51"/>
      <c r="D194" s="68">
        <v>0</v>
      </c>
      <c r="E194" s="66">
        <v>0</v>
      </c>
      <c r="F194" s="67">
        <v>0</v>
      </c>
      <c r="G194" s="93">
        <f t="shared" si="9"/>
        <v>0</v>
      </c>
    </row>
    <row r="195" spans="1:7" s="2" customFormat="1" ht="12" hidden="1" x14ac:dyDescent="0.2">
      <c r="A195" s="22"/>
      <c r="B195" s="64">
        <v>0</v>
      </c>
      <c r="C195" s="51"/>
      <c r="D195" s="68">
        <v>0</v>
      </c>
      <c r="E195" s="66">
        <v>0</v>
      </c>
      <c r="F195" s="67"/>
      <c r="G195" s="93">
        <f t="shared" si="9"/>
        <v>0</v>
      </c>
    </row>
    <row r="196" spans="1:7" s="2" customFormat="1" ht="12" hidden="1" x14ac:dyDescent="0.2">
      <c r="A196" s="22"/>
      <c r="B196" s="64">
        <v>0</v>
      </c>
      <c r="C196" s="51"/>
      <c r="D196" s="68">
        <v>0</v>
      </c>
      <c r="E196" s="66">
        <v>0</v>
      </c>
      <c r="F196" s="67"/>
      <c r="G196" s="93">
        <f t="shared" si="9"/>
        <v>0</v>
      </c>
    </row>
    <row r="197" spans="1:7" s="2" customFormat="1" ht="12" hidden="1" x14ac:dyDescent="0.2">
      <c r="A197" s="22"/>
      <c r="B197" s="64">
        <v>0</v>
      </c>
      <c r="C197" s="51"/>
      <c r="D197" s="68">
        <v>0</v>
      </c>
      <c r="E197" s="66">
        <v>0</v>
      </c>
      <c r="F197" s="67">
        <v>0</v>
      </c>
      <c r="G197" s="93">
        <f t="shared" si="9"/>
        <v>0</v>
      </c>
    </row>
    <row r="198" spans="1:7" s="2" customFormat="1" ht="23.25" customHeight="1" x14ac:dyDescent="0.2">
      <c r="A198" s="22"/>
      <c r="B198" s="64" t="s">
        <v>148</v>
      </c>
      <c r="C198" s="51">
        <v>1</v>
      </c>
      <c r="D198" s="68">
        <v>0.1338</v>
      </c>
      <c r="E198" s="66" t="s">
        <v>46</v>
      </c>
      <c r="F198" s="67">
        <v>6869.78</v>
      </c>
      <c r="G198" s="93">
        <f t="shared" si="9"/>
        <v>919.18</v>
      </c>
    </row>
    <row r="199" spans="1:7" s="2" customFormat="1" ht="12" hidden="1" x14ac:dyDescent="0.2">
      <c r="A199" s="22"/>
      <c r="B199" s="64"/>
      <c r="C199" s="51"/>
      <c r="D199" s="68"/>
      <c r="E199" s="66"/>
      <c r="F199" s="67"/>
      <c r="G199" s="93"/>
    </row>
    <row r="200" spans="1:7" s="2" customFormat="1" ht="12" hidden="1" x14ac:dyDescent="0.2">
      <c r="A200" s="22"/>
      <c r="B200" s="64"/>
      <c r="C200" s="51"/>
      <c r="D200" s="68"/>
      <c r="E200" s="66"/>
      <c r="F200" s="67"/>
      <c r="G200" s="93"/>
    </row>
    <row r="201" spans="1:7" s="2" customFormat="1" ht="12" hidden="1" x14ac:dyDescent="0.2">
      <c r="A201" s="22"/>
      <c r="B201" s="64"/>
      <c r="C201" s="51"/>
      <c r="D201" s="68"/>
      <c r="E201" s="66"/>
      <c r="F201" s="67"/>
      <c r="G201" s="93"/>
    </row>
    <row r="202" spans="1:7" s="2" customFormat="1" ht="12" hidden="1" x14ac:dyDescent="0.2">
      <c r="A202" s="22"/>
      <c r="B202" s="64"/>
      <c r="C202" s="51"/>
      <c r="D202" s="68"/>
      <c r="E202" s="66"/>
      <c r="F202" s="67"/>
      <c r="G202" s="93"/>
    </row>
    <row r="203" spans="1:7" s="2" customFormat="1" ht="12" hidden="1" x14ac:dyDescent="0.2">
      <c r="A203" s="22"/>
      <c r="B203" s="64"/>
      <c r="C203" s="51"/>
      <c r="D203" s="68"/>
      <c r="E203" s="66"/>
      <c r="F203" s="67"/>
      <c r="G203" s="93"/>
    </row>
    <row r="204" spans="1:7" s="2" customFormat="1" ht="12" hidden="1" x14ac:dyDescent="0.2">
      <c r="A204" s="22"/>
      <c r="B204" s="64"/>
      <c r="C204" s="51"/>
      <c r="D204" s="68"/>
      <c r="E204" s="66"/>
      <c r="F204" s="67"/>
      <c r="G204" s="93"/>
    </row>
    <row r="205" spans="1:7" s="2" customFormat="1" ht="12" hidden="1" x14ac:dyDescent="0.2">
      <c r="A205" s="22"/>
      <c r="B205" s="64"/>
      <c r="C205" s="51"/>
      <c r="D205" s="68"/>
      <c r="E205" s="66"/>
      <c r="F205" s="67"/>
      <c r="G205" s="93"/>
    </row>
    <row r="206" spans="1:7" s="2" customFormat="1" ht="12" hidden="1" x14ac:dyDescent="0.2">
      <c r="A206" s="22"/>
      <c r="B206" s="64"/>
      <c r="C206" s="51"/>
      <c r="D206" s="68"/>
      <c r="E206" s="66"/>
      <c r="F206" s="67"/>
      <c r="G206" s="93"/>
    </row>
    <row r="207" spans="1:7" s="2" customFormat="1" ht="12" hidden="1" x14ac:dyDescent="0.2">
      <c r="A207" s="22"/>
      <c r="B207" s="64"/>
      <c r="C207" s="51"/>
      <c r="D207" s="68"/>
      <c r="E207" s="66"/>
      <c r="F207" s="67"/>
      <c r="G207" s="93"/>
    </row>
    <row r="208" spans="1:7" s="2" customFormat="1" ht="12" hidden="1" x14ac:dyDescent="0.2">
      <c r="A208" s="22"/>
      <c r="B208" s="64"/>
      <c r="C208" s="51"/>
      <c r="D208" s="68"/>
      <c r="E208" s="66"/>
      <c r="F208" s="67"/>
      <c r="G208" s="93"/>
    </row>
    <row r="209" spans="1:13" s="2" customFormat="1" ht="12" hidden="1" x14ac:dyDescent="0.2">
      <c r="A209" s="22"/>
      <c r="B209" s="64"/>
      <c r="C209" s="51"/>
      <c r="D209" s="68"/>
      <c r="E209" s="66"/>
      <c r="F209" s="67"/>
      <c r="G209" s="93"/>
    </row>
    <row r="210" spans="1:13" s="2" customFormat="1" ht="12" hidden="1" x14ac:dyDescent="0.2">
      <c r="A210" s="22"/>
      <c r="B210" s="64"/>
      <c r="C210" s="51"/>
      <c r="D210" s="68"/>
      <c r="E210" s="66"/>
      <c r="F210" s="67"/>
      <c r="G210" s="93"/>
    </row>
    <row r="211" spans="1:13" s="2" customFormat="1" ht="12" hidden="1" x14ac:dyDescent="0.2">
      <c r="A211" s="22"/>
      <c r="B211" s="71" t="s">
        <v>149</v>
      </c>
      <c r="C211" s="51"/>
      <c r="D211" s="68"/>
      <c r="E211" s="66"/>
      <c r="F211" s="67"/>
      <c r="G211" s="93"/>
    </row>
    <row r="212" spans="1:13" s="2" customFormat="1" ht="12" hidden="1" x14ac:dyDescent="0.2">
      <c r="A212" s="22"/>
      <c r="B212" s="64" t="s">
        <v>150</v>
      </c>
      <c r="C212" s="51">
        <v>1</v>
      </c>
      <c r="D212" s="68">
        <v>0</v>
      </c>
      <c r="E212" s="66" t="s">
        <v>151</v>
      </c>
      <c r="F212" s="67">
        <v>106.81</v>
      </c>
      <c r="G212" s="93">
        <f t="shared" ref="G212" si="10">ROUND(C212*D212*F212,2)</f>
        <v>0</v>
      </c>
    </row>
    <row r="213" spans="1:13" s="2" customFormat="1" ht="12" x14ac:dyDescent="0.2">
      <c r="A213" s="22"/>
      <c r="B213" s="71" t="s">
        <v>152</v>
      </c>
      <c r="C213" s="51"/>
      <c r="D213" s="68"/>
      <c r="E213" s="66"/>
      <c r="F213" s="67"/>
      <c r="G213" s="93"/>
      <c r="H213" s="26">
        <f>SUM(G213:G247)</f>
        <v>27786.760000000002</v>
      </c>
    </row>
    <row r="214" spans="1:13" s="2" customFormat="1" ht="24" hidden="1" x14ac:dyDescent="0.2">
      <c r="A214" s="22"/>
      <c r="B214" s="71" t="s">
        <v>153</v>
      </c>
      <c r="C214" s="51"/>
      <c r="D214" s="68"/>
      <c r="E214" s="66"/>
      <c r="F214" s="67"/>
      <c r="G214" s="93"/>
    </row>
    <row r="215" spans="1:13" s="2" customFormat="1" ht="37.5" hidden="1" customHeight="1" x14ac:dyDescent="0.2">
      <c r="A215" s="22">
        <v>1</v>
      </c>
      <c r="B215" s="64" t="s">
        <v>154</v>
      </c>
      <c r="C215" s="51">
        <v>1</v>
      </c>
      <c r="D215" s="68">
        <v>0</v>
      </c>
      <c r="E215" s="66" t="s">
        <v>91</v>
      </c>
      <c r="F215" s="67">
        <v>0</v>
      </c>
      <c r="G215" s="93">
        <f t="shared" ref="G215" si="11">ROUND(C215*D215*F215,2)</f>
        <v>0</v>
      </c>
    </row>
    <row r="216" spans="1:13" s="2" customFormat="1" ht="12" x14ac:dyDescent="0.2">
      <c r="A216" s="22"/>
      <c r="B216" s="71" t="s">
        <v>155</v>
      </c>
      <c r="C216" s="51"/>
      <c r="D216" s="68"/>
      <c r="E216" s="66"/>
      <c r="F216" s="67"/>
      <c r="G216" s="93"/>
    </row>
    <row r="217" spans="1:13" s="2" customFormat="1" ht="12" hidden="1" x14ac:dyDescent="0.2">
      <c r="A217" s="22"/>
      <c r="B217" s="71">
        <v>0</v>
      </c>
      <c r="C217" s="51"/>
      <c r="D217" s="68"/>
      <c r="E217" s="66"/>
      <c r="F217" s="67"/>
      <c r="G217" s="93"/>
    </row>
    <row r="218" spans="1:13" s="2" customFormat="1" ht="36" x14ac:dyDescent="0.2">
      <c r="A218" s="22"/>
      <c r="B218" s="64" t="s">
        <v>156</v>
      </c>
      <c r="C218" s="51">
        <v>1</v>
      </c>
      <c r="D218" s="70">
        <v>35</v>
      </c>
      <c r="E218" s="66" t="s">
        <v>65</v>
      </c>
      <c r="F218" s="67">
        <v>77</v>
      </c>
      <c r="G218" s="93">
        <f>ROUND(C218*D218*F218,2)</f>
        <v>2695</v>
      </c>
      <c r="H218" s="6"/>
      <c r="I218" s="6"/>
      <c r="J218" s="6"/>
      <c r="K218" s="72"/>
      <c r="L218" s="73"/>
      <c r="M218" s="73"/>
    </row>
    <row r="219" spans="1:13" s="2" customFormat="1" ht="12" hidden="1" x14ac:dyDescent="0.2">
      <c r="A219" s="22"/>
      <c r="B219" s="64" t="s">
        <v>157</v>
      </c>
      <c r="C219" s="51">
        <v>1</v>
      </c>
      <c r="D219" s="70">
        <v>0</v>
      </c>
      <c r="E219" s="66" t="s">
        <v>65</v>
      </c>
      <c r="F219" s="67">
        <v>207.28</v>
      </c>
      <c r="G219" s="93">
        <f t="shared" ref="G219" si="12">ROUND(C219*D219*F219,2)</f>
        <v>0</v>
      </c>
    </row>
    <row r="220" spans="1:13" s="2" customFormat="1" ht="12" x14ac:dyDescent="0.2">
      <c r="A220" s="22"/>
      <c r="B220" s="71" t="s">
        <v>158</v>
      </c>
      <c r="C220" s="51"/>
      <c r="D220" s="70"/>
      <c r="E220" s="66"/>
      <c r="F220" s="67"/>
      <c r="G220" s="93"/>
    </row>
    <row r="221" spans="1:13" s="2" customFormat="1" ht="12" hidden="1" x14ac:dyDescent="0.2">
      <c r="A221" s="22"/>
      <c r="B221" s="71">
        <v>0</v>
      </c>
      <c r="C221" s="51"/>
      <c r="D221" s="70"/>
      <c r="E221" s="66"/>
      <c r="F221" s="67"/>
      <c r="G221" s="93"/>
    </row>
    <row r="222" spans="1:13" s="2" customFormat="1" ht="36" x14ac:dyDescent="0.2">
      <c r="A222" s="74"/>
      <c r="B222" s="64" t="s">
        <v>159</v>
      </c>
      <c r="C222" s="51">
        <v>1</v>
      </c>
      <c r="D222" s="70">
        <v>35</v>
      </c>
      <c r="E222" s="66" t="s">
        <v>65</v>
      </c>
      <c r="F222" s="67">
        <v>77</v>
      </c>
      <c r="G222" s="93">
        <f t="shared" ref="G222:G224" si="13">ROUND(C222*D222*F222,2)</f>
        <v>2695</v>
      </c>
    </row>
    <row r="223" spans="1:13" s="2" customFormat="1" ht="12" hidden="1" x14ac:dyDescent="0.2">
      <c r="A223" s="74"/>
      <c r="B223" s="71" t="s">
        <v>160</v>
      </c>
      <c r="C223" s="32"/>
      <c r="D223" s="70">
        <v>0</v>
      </c>
      <c r="E223" s="66" t="s">
        <v>31</v>
      </c>
      <c r="F223" s="67">
        <v>0</v>
      </c>
      <c r="G223" s="93">
        <f t="shared" si="13"/>
        <v>0</v>
      </c>
    </row>
    <row r="224" spans="1:13" s="2" customFormat="1" ht="24" hidden="1" x14ac:dyDescent="0.2">
      <c r="A224" s="74"/>
      <c r="B224" s="64" t="s">
        <v>161</v>
      </c>
      <c r="C224" s="51">
        <v>1</v>
      </c>
      <c r="D224" s="68">
        <v>0</v>
      </c>
      <c r="E224" s="66" t="s">
        <v>71</v>
      </c>
      <c r="F224" s="67">
        <v>199.04</v>
      </c>
      <c r="G224" s="93">
        <f t="shared" si="13"/>
        <v>0</v>
      </c>
    </row>
    <row r="225" spans="1:7" s="2" customFormat="1" ht="12" x14ac:dyDescent="0.2">
      <c r="A225" s="75"/>
      <c r="B225" s="71" t="s">
        <v>162</v>
      </c>
      <c r="C225" s="32"/>
      <c r="D225" s="68"/>
      <c r="E225" s="66"/>
      <c r="F225" s="67"/>
      <c r="G225" s="93"/>
    </row>
    <row r="226" spans="1:7" s="2" customFormat="1" ht="24" hidden="1" customHeight="1" x14ac:dyDescent="0.2">
      <c r="A226" s="75"/>
      <c r="B226" s="71">
        <v>0</v>
      </c>
      <c r="C226" s="32"/>
      <c r="D226" s="68"/>
      <c r="E226" s="66"/>
      <c r="F226" s="67"/>
      <c r="G226" s="93"/>
    </row>
    <row r="227" spans="1:7" s="2" customFormat="1" ht="24" x14ac:dyDescent="0.2">
      <c r="A227" s="75"/>
      <c r="B227" s="64" t="s">
        <v>163</v>
      </c>
      <c r="C227" s="51">
        <v>1</v>
      </c>
      <c r="D227" s="70">
        <v>32</v>
      </c>
      <c r="E227" s="66" t="s">
        <v>65</v>
      </c>
      <c r="F227" s="67">
        <v>50.07</v>
      </c>
      <c r="G227" s="93">
        <f t="shared" ref="G227:G232" si="14">ROUND(C227*D227*F227,2)</f>
        <v>1602.24</v>
      </c>
    </row>
    <row r="228" spans="1:7" s="2" customFormat="1" ht="24" x14ac:dyDescent="0.2">
      <c r="A228" s="75"/>
      <c r="B228" s="64" t="s">
        <v>164</v>
      </c>
      <c r="C228" s="51">
        <v>2</v>
      </c>
      <c r="D228" s="76">
        <v>8.9200000000000002E-2</v>
      </c>
      <c r="E228" s="66" t="s">
        <v>53</v>
      </c>
      <c r="F228" s="67">
        <v>6492.1425894058921</v>
      </c>
      <c r="G228" s="93">
        <f>ROUND(C228*D228*F228,2)</f>
        <v>1158.2</v>
      </c>
    </row>
    <row r="229" spans="1:7" s="2" customFormat="1" ht="36" x14ac:dyDescent="0.2">
      <c r="A229" s="75"/>
      <c r="B229" s="64" t="s">
        <v>165</v>
      </c>
      <c r="C229" s="51">
        <v>2</v>
      </c>
      <c r="D229" s="76">
        <v>0.5948</v>
      </c>
      <c r="E229" s="66" t="s">
        <v>166</v>
      </c>
      <c r="F229" s="67">
        <v>2597.02</v>
      </c>
      <c r="G229" s="93">
        <f t="shared" si="14"/>
        <v>3089.41</v>
      </c>
    </row>
    <row r="230" spans="1:7" s="2" customFormat="1" ht="12" x14ac:dyDescent="0.2">
      <c r="A230" s="75"/>
      <c r="B230" s="64" t="s">
        <v>167</v>
      </c>
      <c r="C230" s="54">
        <v>15</v>
      </c>
      <c r="D230" s="70">
        <v>1</v>
      </c>
      <c r="E230" s="66" t="s">
        <v>65</v>
      </c>
      <c r="F230" s="67">
        <v>389.5</v>
      </c>
      <c r="G230" s="93">
        <f t="shared" si="14"/>
        <v>5842.5</v>
      </c>
    </row>
    <row r="231" spans="1:7" s="2" customFormat="1" ht="24" hidden="1" x14ac:dyDescent="0.2">
      <c r="A231" s="75"/>
      <c r="B231" s="64" t="s">
        <v>55</v>
      </c>
      <c r="C231" s="51">
        <v>1</v>
      </c>
      <c r="D231" s="70">
        <v>0</v>
      </c>
      <c r="E231" s="66" t="s">
        <v>56</v>
      </c>
      <c r="F231" s="67">
        <v>2175.58</v>
      </c>
      <c r="G231" s="93">
        <f t="shared" si="14"/>
        <v>0</v>
      </c>
    </row>
    <row r="232" spans="1:7" s="2" customFormat="1" ht="24" hidden="1" x14ac:dyDescent="0.2">
      <c r="A232" s="75"/>
      <c r="B232" s="64" t="s">
        <v>57</v>
      </c>
      <c r="C232" s="51">
        <v>1</v>
      </c>
      <c r="D232" s="68">
        <v>0</v>
      </c>
      <c r="E232" s="66" t="s">
        <v>168</v>
      </c>
      <c r="F232" s="67">
        <v>1260.72</v>
      </c>
      <c r="G232" s="93">
        <f t="shared" si="14"/>
        <v>0</v>
      </c>
    </row>
    <row r="233" spans="1:7" s="2" customFormat="1" ht="12" hidden="1" x14ac:dyDescent="0.2">
      <c r="A233" s="74"/>
      <c r="B233" s="64"/>
      <c r="C233" s="32"/>
      <c r="D233" s="68"/>
      <c r="E233" s="66"/>
      <c r="F233" s="67"/>
      <c r="G233" s="93"/>
    </row>
    <row r="234" spans="1:7" s="2" customFormat="1" ht="12" hidden="1" x14ac:dyDescent="0.2">
      <c r="A234" s="74"/>
      <c r="B234" s="64" t="s">
        <v>59</v>
      </c>
      <c r="C234" s="51">
        <v>1</v>
      </c>
      <c r="D234" s="70">
        <v>0</v>
      </c>
      <c r="E234" s="66" t="s">
        <v>65</v>
      </c>
      <c r="F234" s="67">
        <v>161.82</v>
      </c>
      <c r="G234" s="93">
        <f t="shared" ref="G234:G238" si="15">ROUND(C234*D234*F234,2)</f>
        <v>0</v>
      </c>
    </row>
    <row r="235" spans="1:7" s="2" customFormat="1" ht="12" x14ac:dyDescent="0.2">
      <c r="A235" s="74"/>
      <c r="B235" s="64" t="s">
        <v>169</v>
      </c>
      <c r="C235" s="51">
        <v>1</v>
      </c>
      <c r="D235" s="70">
        <v>6.6</v>
      </c>
      <c r="E235" s="66" t="s">
        <v>60</v>
      </c>
      <c r="F235" s="67">
        <v>912.13</v>
      </c>
      <c r="G235" s="93">
        <f t="shared" si="15"/>
        <v>6020.06</v>
      </c>
    </row>
    <row r="236" spans="1:7" s="2" customFormat="1" ht="24" x14ac:dyDescent="0.2">
      <c r="A236" s="74"/>
      <c r="B236" s="64" t="s">
        <v>62</v>
      </c>
      <c r="C236" s="51">
        <v>1</v>
      </c>
      <c r="D236" s="70">
        <v>4</v>
      </c>
      <c r="E236" s="66" t="s">
        <v>63</v>
      </c>
      <c r="F236" s="67">
        <v>337.76</v>
      </c>
      <c r="G236" s="93">
        <f t="shared" si="15"/>
        <v>1351.04</v>
      </c>
    </row>
    <row r="237" spans="1:7" s="2" customFormat="1" ht="12" hidden="1" x14ac:dyDescent="0.2">
      <c r="A237" s="74"/>
      <c r="B237" s="64" t="s">
        <v>170</v>
      </c>
      <c r="C237" s="51">
        <v>1</v>
      </c>
      <c r="D237" s="70">
        <v>0</v>
      </c>
      <c r="E237" s="66" t="s">
        <v>65</v>
      </c>
      <c r="F237" s="67">
        <v>649.21</v>
      </c>
      <c r="G237" s="93">
        <f t="shared" si="15"/>
        <v>0</v>
      </c>
    </row>
    <row r="238" spans="1:7" s="2" customFormat="1" ht="12" x14ac:dyDescent="0.2">
      <c r="A238" s="74"/>
      <c r="B238" s="64" t="s">
        <v>171</v>
      </c>
      <c r="C238" s="51">
        <v>1</v>
      </c>
      <c r="D238" s="70">
        <v>1</v>
      </c>
      <c r="E238" s="66" t="s">
        <v>65</v>
      </c>
      <c r="F238" s="67">
        <v>258.56</v>
      </c>
      <c r="G238" s="93">
        <f t="shared" si="15"/>
        <v>258.56</v>
      </c>
    </row>
    <row r="239" spans="1:7" s="2" customFormat="1" ht="12" hidden="1" x14ac:dyDescent="0.2">
      <c r="A239" s="74"/>
      <c r="B239" s="64"/>
      <c r="C239" s="32"/>
      <c r="D239" s="68"/>
      <c r="E239" s="66"/>
      <c r="F239" s="67"/>
      <c r="G239" s="93"/>
    </row>
    <row r="240" spans="1:7" s="2" customFormat="1" ht="12" hidden="1" x14ac:dyDescent="0.2">
      <c r="A240" s="74"/>
      <c r="B240" s="64"/>
      <c r="C240" s="32"/>
      <c r="D240" s="68"/>
      <c r="E240" s="66"/>
      <c r="F240" s="67"/>
      <c r="G240" s="93"/>
    </row>
    <row r="241" spans="1:8" s="2" customFormat="1" ht="12" hidden="1" x14ac:dyDescent="0.2">
      <c r="A241" s="74"/>
      <c r="B241" s="64"/>
      <c r="C241" s="32"/>
      <c r="D241" s="68"/>
      <c r="E241" s="66"/>
      <c r="F241" s="67"/>
      <c r="G241" s="93"/>
    </row>
    <row r="242" spans="1:8" s="2" customFormat="1" ht="12" x14ac:dyDescent="0.2">
      <c r="A242" s="74"/>
      <c r="B242" s="71" t="s">
        <v>172</v>
      </c>
      <c r="C242" s="32"/>
      <c r="D242" s="68"/>
      <c r="E242" s="66"/>
      <c r="F242" s="67"/>
      <c r="G242" s="93"/>
    </row>
    <row r="243" spans="1:8" s="2" customFormat="1" ht="12" hidden="1" x14ac:dyDescent="0.2">
      <c r="A243" s="74"/>
      <c r="B243" s="64" t="s">
        <v>173</v>
      </c>
      <c r="C243" s="51">
        <v>10</v>
      </c>
      <c r="D243" s="70">
        <v>0</v>
      </c>
      <c r="E243" s="66" t="s">
        <v>65</v>
      </c>
      <c r="F243" s="67">
        <v>976.74</v>
      </c>
      <c r="G243" s="93">
        <f t="shared" ref="G243:G248" si="16">ROUND(C243*D243*F243,2)</f>
        <v>0</v>
      </c>
    </row>
    <row r="244" spans="1:8" s="2" customFormat="1" ht="12" x14ac:dyDescent="0.2">
      <c r="A244" s="74"/>
      <c r="B244" s="64" t="s">
        <v>69</v>
      </c>
      <c r="C244" s="51">
        <v>5</v>
      </c>
      <c r="D244" s="70">
        <v>1</v>
      </c>
      <c r="E244" s="66" t="s">
        <v>65</v>
      </c>
      <c r="F244" s="67">
        <v>614.95000000000005</v>
      </c>
      <c r="G244" s="93">
        <f t="shared" si="16"/>
        <v>3074.75</v>
      </c>
    </row>
    <row r="245" spans="1:8" s="2" customFormat="1" ht="12" hidden="1" x14ac:dyDescent="0.2">
      <c r="A245" s="74"/>
      <c r="B245" s="64" t="s">
        <v>174</v>
      </c>
      <c r="C245" s="51">
        <v>1</v>
      </c>
      <c r="D245" s="68">
        <v>0</v>
      </c>
      <c r="E245" s="66" t="s">
        <v>65</v>
      </c>
      <c r="F245" s="67">
        <v>0</v>
      </c>
      <c r="G245" s="93">
        <f t="shared" si="16"/>
        <v>0</v>
      </c>
    </row>
    <row r="246" spans="1:8" s="2" customFormat="1" ht="12" hidden="1" x14ac:dyDescent="0.2">
      <c r="A246" s="74"/>
      <c r="B246" s="64" t="s">
        <v>175</v>
      </c>
      <c r="C246" s="51">
        <v>1</v>
      </c>
      <c r="D246" s="70">
        <v>0</v>
      </c>
      <c r="E246" s="66" t="s">
        <v>65</v>
      </c>
      <c r="F246" s="67">
        <v>8478.2000000000007</v>
      </c>
      <c r="G246" s="93">
        <f t="shared" si="16"/>
        <v>0</v>
      </c>
    </row>
    <row r="247" spans="1:8" s="2" customFormat="1" ht="12" hidden="1" x14ac:dyDescent="0.2">
      <c r="A247" s="74"/>
      <c r="B247" s="64" t="s">
        <v>176</v>
      </c>
      <c r="C247" s="51">
        <v>1</v>
      </c>
      <c r="D247" s="68">
        <v>0</v>
      </c>
      <c r="E247" s="66" t="s">
        <v>65</v>
      </c>
      <c r="F247" s="67">
        <v>0</v>
      </c>
      <c r="G247" s="93">
        <f t="shared" si="16"/>
        <v>0</v>
      </c>
    </row>
    <row r="248" spans="1:8" s="2" customFormat="1" ht="12" hidden="1" x14ac:dyDescent="0.2">
      <c r="A248" s="74"/>
      <c r="B248" s="64">
        <v>0</v>
      </c>
      <c r="C248" s="51">
        <v>1</v>
      </c>
      <c r="D248" s="68">
        <v>0</v>
      </c>
      <c r="E248" s="66">
        <v>0</v>
      </c>
      <c r="F248" s="67">
        <v>0</v>
      </c>
      <c r="G248" s="93">
        <f t="shared" si="16"/>
        <v>0</v>
      </c>
    </row>
    <row r="249" spans="1:8" s="2" customFormat="1" ht="12" x14ac:dyDescent="0.2">
      <c r="A249" s="74"/>
      <c r="B249" s="71" t="s">
        <v>177</v>
      </c>
      <c r="C249" s="32"/>
      <c r="D249" s="68"/>
      <c r="E249" s="66"/>
      <c r="F249" s="67"/>
      <c r="G249" s="93"/>
      <c r="H249" s="26">
        <f>SUM(G251:G268)</f>
        <v>5582.4900000000007</v>
      </c>
    </row>
    <row r="250" spans="1:8" s="2" customFormat="1" ht="12" hidden="1" x14ac:dyDescent="0.2">
      <c r="A250" s="74"/>
      <c r="B250" s="71">
        <v>0</v>
      </c>
      <c r="C250" s="32"/>
      <c r="D250" s="68"/>
      <c r="E250" s="66"/>
      <c r="F250" s="67"/>
      <c r="G250" s="93"/>
    </row>
    <row r="251" spans="1:8" s="2" customFormat="1" ht="24" x14ac:dyDescent="0.2">
      <c r="A251" s="74"/>
      <c r="B251" s="64" t="s">
        <v>178</v>
      </c>
      <c r="C251" s="51">
        <v>1</v>
      </c>
      <c r="D251" s="68">
        <v>0.252</v>
      </c>
      <c r="E251" s="66" t="s">
        <v>74</v>
      </c>
      <c r="F251" s="67">
        <v>5280.75</v>
      </c>
      <c r="G251" s="93">
        <f t="shared" ref="G251:G269" si="17">ROUND(C251*D251*F251,2)</f>
        <v>1330.75</v>
      </c>
    </row>
    <row r="252" spans="1:8" s="2" customFormat="1" ht="24" x14ac:dyDescent="0.2">
      <c r="A252" s="74"/>
      <c r="B252" s="64" t="s">
        <v>75</v>
      </c>
      <c r="C252" s="51">
        <v>1</v>
      </c>
      <c r="D252" s="68">
        <v>0.09</v>
      </c>
      <c r="E252" s="66" t="s">
        <v>76</v>
      </c>
      <c r="F252" s="67">
        <v>5939.05</v>
      </c>
      <c r="G252" s="93">
        <f t="shared" si="17"/>
        <v>534.51</v>
      </c>
    </row>
    <row r="253" spans="1:8" s="2" customFormat="1" ht="12" hidden="1" x14ac:dyDescent="0.2">
      <c r="A253" s="74"/>
      <c r="B253" s="64" t="s">
        <v>179</v>
      </c>
      <c r="C253" s="51">
        <v>1</v>
      </c>
      <c r="D253" s="68">
        <v>0</v>
      </c>
      <c r="E253" s="66" t="s">
        <v>65</v>
      </c>
      <c r="F253" s="67">
        <v>67.62</v>
      </c>
      <c r="G253" s="93">
        <f t="shared" si="17"/>
        <v>0</v>
      </c>
    </row>
    <row r="254" spans="1:8" s="2" customFormat="1" ht="12" hidden="1" x14ac:dyDescent="0.2">
      <c r="A254" s="74"/>
      <c r="B254" s="64" t="s">
        <v>180</v>
      </c>
      <c r="C254" s="51">
        <v>1</v>
      </c>
      <c r="D254" s="68">
        <v>0</v>
      </c>
      <c r="E254" s="66" t="s">
        <v>65</v>
      </c>
      <c r="F254" s="67">
        <v>0</v>
      </c>
      <c r="G254" s="93">
        <f t="shared" si="17"/>
        <v>0</v>
      </c>
    </row>
    <row r="255" spans="1:8" s="2" customFormat="1" ht="12" hidden="1" x14ac:dyDescent="0.2">
      <c r="A255" s="74"/>
      <c r="B255" s="64" t="s">
        <v>181</v>
      </c>
      <c r="C255" s="51">
        <v>1</v>
      </c>
      <c r="D255" s="68">
        <v>0</v>
      </c>
      <c r="E255" s="66" t="s">
        <v>65</v>
      </c>
      <c r="F255" s="67">
        <v>0</v>
      </c>
      <c r="G255" s="93">
        <f t="shared" si="17"/>
        <v>0</v>
      </c>
    </row>
    <row r="256" spans="1:8" s="2" customFormat="1" ht="12" hidden="1" x14ac:dyDescent="0.2">
      <c r="A256" s="74"/>
      <c r="B256" s="64" t="s">
        <v>182</v>
      </c>
      <c r="C256" s="51">
        <v>1</v>
      </c>
      <c r="D256" s="68">
        <v>0</v>
      </c>
      <c r="E256" s="66" t="s">
        <v>65</v>
      </c>
      <c r="F256" s="67">
        <v>0</v>
      </c>
      <c r="G256" s="93">
        <f t="shared" si="17"/>
        <v>0</v>
      </c>
    </row>
    <row r="257" spans="1:8" s="2" customFormat="1" ht="12" hidden="1" x14ac:dyDescent="0.2">
      <c r="A257" s="74"/>
      <c r="B257" s="64" t="s">
        <v>183</v>
      </c>
      <c r="C257" s="51">
        <v>1</v>
      </c>
      <c r="D257" s="68">
        <v>0</v>
      </c>
      <c r="E257" s="66" t="s">
        <v>65</v>
      </c>
      <c r="F257" s="67">
        <v>0</v>
      </c>
      <c r="G257" s="93">
        <f t="shared" si="17"/>
        <v>0</v>
      </c>
    </row>
    <row r="258" spans="1:8" s="2" customFormat="1" ht="12" hidden="1" x14ac:dyDescent="0.2">
      <c r="A258" s="74"/>
      <c r="B258" s="64" t="s">
        <v>184</v>
      </c>
      <c r="C258" s="51">
        <v>1</v>
      </c>
      <c r="D258" s="68">
        <v>0</v>
      </c>
      <c r="E258" s="66" t="s">
        <v>65</v>
      </c>
      <c r="F258" s="67">
        <v>0</v>
      </c>
      <c r="G258" s="93">
        <f t="shared" si="17"/>
        <v>0</v>
      </c>
    </row>
    <row r="259" spans="1:8" s="2" customFormat="1" ht="12" x14ac:dyDescent="0.2">
      <c r="A259" s="74"/>
      <c r="B259" s="64" t="s">
        <v>77</v>
      </c>
      <c r="C259" s="51">
        <v>1</v>
      </c>
      <c r="D259" s="70">
        <v>9</v>
      </c>
      <c r="E259" s="66" t="s">
        <v>65</v>
      </c>
      <c r="F259" s="67">
        <v>230.99</v>
      </c>
      <c r="G259" s="93">
        <f t="shared" si="17"/>
        <v>2078.91</v>
      </c>
    </row>
    <row r="260" spans="1:8" s="2" customFormat="1" ht="12" hidden="1" x14ac:dyDescent="0.2">
      <c r="A260" s="74"/>
      <c r="B260" s="64">
        <v>0</v>
      </c>
      <c r="C260" s="51">
        <v>1</v>
      </c>
      <c r="D260" s="70">
        <v>0</v>
      </c>
      <c r="E260" s="66">
        <v>0</v>
      </c>
      <c r="F260" s="67">
        <v>0</v>
      </c>
      <c r="G260" s="93">
        <f t="shared" si="17"/>
        <v>0</v>
      </c>
    </row>
    <row r="261" spans="1:8" s="2" customFormat="1" ht="12" hidden="1" x14ac:dyDescent="0.2">
      <c r="A261" s="74"/>
      <c r="B261" s="64">
        <v>0</v>
      </c>
      <c r="C261" s="51">
        <v>1</v>
      </c>
      <c r="D261" s="70">
        <v>0</v>
      </c>
      <c r="E261" s="66">
        <v>0</v>
      </c>
      <c r="F261" s="67">
        <v>0</v>
      </c>
      <c r="G261" s="93">
        <f t="shared" si="17"/>
        <v>0</v>
      </c>
    </row>
    <row r="262" spans="1:8" s="2" customFormat="1" ht="12" x14ac:dyDescent="0.2">
      <c r="A262" s="74"/>
      <c r="B262" s="64" t="s">
        <v>185</v>
      </c>
      <c r="C262" s="51">
        <v>1</v>
      </c>
      <c r="D262" s="70">
        <v>1</v>
      </c>
      <c r="E262" s="66" t="s">
        <v>65</v>
      </c>
      <c r="F262" s="67">
        <v>405.64</v>
      </c>
      <c r="G262" s="93">
        <f t="shared" si="17"/>
        <v>405.64</v>
      </c>
    </row>
    <row r="263" spans="1:8" s="2" customFormat="1" ht="12" hidden="1" x14ac:dyDescent="0.2">
      <c r="A263" s="74"/>
      <c r="B263" s="64">
        <v>0</v>
      </c>
      <c r="C263" s="51">
        <v>1</v>
      </c>
      <c r="D263" s="70">
        <v>0</v>
      </c>
      <c r="E263" s="66">
        <v>0</v>
      </c>
      <c r="F263" s="67">
        <v>0</v>
      </c>
      <c r="G263" s="93">
        <f t="shared" si="17"/>
        <v>0</v>
      </c>
    </row>
    <row r="264" spans="1:8" s="2" customFormat="1" ht="12" hidden="1" x14ac:dyDescent="0.2">
      <c r="A264" s="74"/>
      <c r="B264" s="64" t="s">
        <v>186</v>
      </c>
      <c r="C264" s="51">
        <v>1</v>
      </c>
      <c r="D264" s="70">
        <v>0</v>
      </c>
      <c r="E264" s="66" t="s">
        <v>187</v>
      </c>
      <c r="F264" s="67">
        <v>0</v>
      </c>
      <c r="G264" s="93">
        <f t="shared" si="17"/>
        <v>0</v>
      </c>
    </row>
    <row r="265" spans="1:8" s="2" customFormat="1" ht="12" hidden="1" x14ac:dyDescent="0.2">
      <c r="A265" s="74"/>
      <c r="B265" s="64" t="s">
        <v>188</v>
      </c>
      <c r="C265" s="51">
        <v>1</v>
      </c>
      <c r="D265" s="70">
        <v>0</v>
      </c>
      <c r="E265" s="66" t="s">
        <v>65</v>
      </c>
      <c r="F265" s="67">
        <v>0</v>
      </c>
      <c r="G265" s="93">
        <f t="shared" si="17"/>
        <v>0</v>
      </c>
    </row>
    <row r="266" spans="1:8" s="2" customFormat="1" ht="12" x14ac:dyDescent="0.2">
      <c r="A266" s="74"/>
      <c r="B266" s="64" t="s">
        <v>78</v>
      </c>
      <c r="C266" s="51">
        <v>1</v>
      </c>
      <c r="D266" s="70">
        <v>1</v>
      </c>
      <c r="E266" s="66" t="s">
        <v>65</v>
      </c>
      <c r="F266" s="67">
        <v>489.13</v>
      </c>
      <c r="G266" s="93">
        <f t="shared" si="17"/>
        <v>489.13</v>
      </c>
    </row>
    <row r="267" spans="1:8" s="2" customFormat="1" ht="12" hidden="1" x14ac:dyDescent="0.2">
      <c r="A267" s="74"/>
      <c r="B267" s="64" t="s">
        <v>79</v>
      </c>
      <c r="C267" s="51">
        <v>1</v>
      </c>
      <c r="D267" s="70">
        <v>0</v>
      </c>
      <c r="E267" s="66" t="s">
        <v>65</v>
      </c>
      <c r="F267" s="67">
        <v>107.99</v>
      </c>
      <c r="G267" s="93">
        <f t="shared" si="17"/>
        <v>0</v>
      </c>
    </row>
    <row r="268" spans="1:8" s="2" customFormat="1" ht="12" x14ac:dyDescent="0.2">
      <c r="A268" s="74"/>
      <c r="B268" s="64" t="s">
        <v>80</v>
      </c>
      <c r="C268" s="51">
        <v>1</v>
      </c>
      <c r="D268" s="70">
        <v>15</v>
      </c>
      <c r="E268" s="66" t="s">
        <v>65</v>
      </c>
      <c r="F268" s="67">
        <v>49.57</v>
      </c>
      <c r="G268" s="93">
        <f t="shared" si="17"/>
        <v>743.55</v>
      </c>
    </row>
    <row r="269" spans="1:8" s="2" customFormat="1" ht="12" hidden="1" x14ac:dyDescent="0.2">
      <c r="A269" s="74"/>
      <c r="B269" s="64"/>
      <c r="C269" s="51">
        <v>1</v>
      </c>
      <c r="D269" s="68">
        <v>0</v>
      </c>
      <c r="E269" s="66">
        <v>0</v>
      </c>
      <c r="F269" s="67">
        <v>0</v>
      </c>
      <c r="G269" s="93">
        <f t="shared" si="17"/>
        <v>0</v>
      </c>
    </row>
    <row r="270" spans="1:8" s="2" customFormat="1" ht="12" customHeight="1" x14ac:dyDescent="0.2">
      <c r="A270" s="74"/>
      <c r="B270" s="71" t="s">
        <v>189</v>
      </c>
      <c r="C270" s="32"/>
      <c r="D270" s="68"/>
      <c r="E270" s="66"/>
      <c r="F270" s="67"/>
      <c r="G270" s="93"/>
    </row>
    <row r="271" spans="1:8" s="2" customFormat="1" ht="12" hidden="1" x14ac:dyDescent="0.2">
      <c r="A271" s="74"/>
      <c r="B271" s="71">
        <v>0</v>
      </c>
      <c r="C271" s="32"/>
      <c r="D271" s="68"/>
      <c r="E271" s="66"/>
      <c r="F271" s="67"/>
      <c r="G271" s="93"/>
    </row>
    <row r="272" spans="1:8" s="2" customFormat="1" ht="24" customHeight="1" x14ac:dyDescent="0.2">
      <c r="A272" s="74"/>
      <c r="B272" s="64" t="s">
        <v>190</v>
      </c>
      <c r="C272" s="51">
        <v>62</v>
      </c>
      <c r="D272" s="68">
        <v>169.38</v>
      </c>
      <c r="E272" s="77" t="s">
        <v>31</v>
      </c>
      <c r="F272" s="67">
        <v>0</v>
      </c>
      <c r="G272" s="135">
        <v>23441.171074526668</v>
      </c>
      <c r="H272" s="26">
        <f>G272</f>
        <v>23441.171074526668</v>
      </c>
    </row>
    <row r="273" spans="1:8" s="2" customFormat="1" ht="12" hidden="1" x14ac:dyDescent="0.2">
      <c r="A273" s="74"/>
      <c r="B273" s="64" t="s">
        <v>82</v>
      </c>
      <c r="C273" s="51"/>
      <c r="D273" s="68">
        <v>112.92</v>
      </c>
      <c r="E273" s="77" t="s">
        <v>31</v>
      </c>
      <c r="F273" s="67">
        <v>0</v>
      </c>
      <c r="G273" s="136"/>
    </row>
    <row r="274" spans="1:8" s="2" customFormat="1" ht="12" x14ac:dyDescent="0.2">
      <c r="A274" s="74"/>
      <c r="B274" s="64" t="s">
        <v>191</v>
      </c>
      <c r="C274" s="51">
        <v>10</v>
      </c>
      <c r="D274" s="68">
        <v>169.38</v>
      </c>
      <c r="E274" s="77" t="s">
        <v>31</v>
      </c>
      <c r="F274" s="67">
        <v>0</v>
      </c>
      <c r="G274" s="136"/>
    </row>
    <row r="275" spans="1:8" s="2" customFormat="1" ht="24" hidden="1" x14ac:dyDescent="0.2">
      <c r="A275" s="74"/>
      <c r="B275" s="64" t="s">
        <v>192</v>
      </c>
      <c r="C275" s="51"/>
      <c r="D275" s="68">
        <v>112.92</v>
      </c>
      <c r="E275" s="77" t="s">
        <v>31</v>
      </c>
      <c r="F275" s="67">
        <v>0</v>
      </c>
      <c r="G275" s="136"/>
    </row>
    <row r="276" spans="1:8" s="2" customFormat="1" ht="36" customHeight="1" x14ac:dyDescent="0.2">
      <c r="A276" s="74"/>
      <c r="B276" s="64" t="s">
        <v>193</v>
      </c>
      <c r="C276" s="51">
        <v>1</v>
      </c>
      <c r="D276" s="70">
        <v>400</v>
      </c>
      <c r="E276" s="77" t="s">
        <v>31</v>
      </c>
      <c r="F276" s="67">
        <v>0</v>
      </c>
      <c r="G276" s="136"/>
    </row>
    <row r="277" spans="1:8" s="2" customFormat="1" ht="24" x14ac:dyDescent="0.2">
      <c r="A277" s="74"/>
      <c r="B277" s="64" t="s">
        <v>194</v>
      </c>
      <c r="C277" s="51">
        <v>1</v>
      </c>
      <c r="D277" s="78">
        <v>10</v>
      </c>
      <c r="E277" s="77" t="s">
        <v>31</v>
      </c>
      <c r="F277" s="67">
        <v>0</v>
      </c>
      <c r="G277" s="136"/>
    </row>
    <row r="278" spans="1:8" s="2" customFormat="1" ht="12" x14ac:dyDescent="0.2">
      <c r="A278" s="74"/>
      <c r="B278" s="64" t="s">
        <v>195</v>
      </c>
      <c r="C278" s="51">
        <v>10</v>
      </c>
      <c r="D278" s="78">
        <v>19.200000000000003</v>
      </c>
      <c r="E278" s="77" t="s">
        <v>31</v>
      </c>
      <c r="F278" s="67">
        <v>0</v>
      </c>
      <c r="G278" s="136"/>
    </row>
    <row r="279" spans="1:8" s="2" customFormat="1" ht="12" x14ac:dyDescent="0.2">
      <c r="A279" s="74"/>
      <c r="B279" s="64" t="s">
        <v>196</v>
      </c>
      <c r="C279" s="51">
        <v>1</v>
      </c>
      <c r="D279" s="78">
        <v>117.00000000000001</v>
      </c>
      <c r="E279" s="77" t="s">
        <v>31</v>
      </c>
      <c r="F279" s="67">
        <v>0</v>
      </c>
      <c r="G279" s="137"/>
    </row>
    <row r="280" spans="1:8" s="2" customFormat="1" ht="12" hidden="1" customHeight="1" x14ac:dyDescent="0.2">
      <c r="A280" s="74"/>
      <c r="B280" s="64">
        <v>0</v>
      </c>
      <c r="C280" s="51"/>
      <c r="D280" s="68">
        <v>0</v>
      </c>
      <c r="E280" s="66"/>
      <c r="F280" s="67">
        <v>0</v>
      </c>
      <c r="G280" s="93">
        <f t="shared" ref="G280" si="18">ROUND(C280*D280*F280,2)</f>
        <v>0</v>
      </c>
    </row>
    <row r="281" spans="1:8" s="2" customFormat="1" ht="12" x14ac:dyDescent="0.2">
      <c r="A281" s="74"/>
      <c r="B281" s="71" t="s">
        <v>197</v>
      </c>
      <c r="C281" s="51">
        <v>0</v>
      </c>
      <c r="D281" s="68"/>
      <c r="E281" s="66"/>
      <c r="F281" s="67"/>
      <c r="G281" s="93"/>
    </row>
    <row r="282" spans="1:8" s="2" customFormat="1" ht="12" hidden="1" x14ac:dyDescent="0.2">
      <c r="A282" s="74"/>
      <c r="B282" s="71">
        <v>0</v>
      </c>
      <c r="C282" s="51">
        <v>0</v>
      </c>
      <c r="D282" s="68"/>
      <c r="E282" s="66"/>
      <c r="F282" s="67"/>
      <c r="G282" s="93"/>
    </row>
    <row r="283" spans="1:8" s="2" customFormat="1" ht="13.5" customHeight="1" x14ac:dyDescent="0.2">
      <c r="A283" s="74"/>
      <c r="B283" s="64" t="s">
        <v>198</v>
      </c>
      <c r="C283" s="51">
        <v>22</v>
      </c>
      <c r="D283" s="68">
        <v>254.5</v>
      </c>
      <c r="E283" s="66" t="s">
        <v>31</v>
      </c>
      <c r="F283" s="67">
        <v>5.38</v>
      </c>
      <c r="G283" s="93">
        <f t="shared" ref="G283:G304" si="19">ROUND(C283*D283*F283,2)</f>
        <v>30122.62</v>
      </c>
      <c r="H283" s="26">
        <f>SUM(G282:G294)</f>
        <v>47395.799999999996</v>
      </c>
    </row>
    <row r="284" spans="1:8" s="2" customFormat="1" ht="12" hidden="1" x14ac:dyDescent="0.2">
      <c r="A284" s="74"/>
      <c r="B284" s="64" t="s">
        <v>199</v>
      </c>
      <c r="C284" s="51">
        <v>0</v>
      </c>
      <c r="D284" s="68">
        <v>0</v>
      </c>
      <c r="E284" s="66" t="s">
        <v>31</v>
      </c>
      <c r="F284" s="67">
        <v>21.5</v>
      </c>
      <c r="G284" s="93">
        <f t="shared" si="19"/>
        <v>0</v>
      </c>
    </row>
    <row r="285" spans="1:8" s="2" customFormat="1" ht="12" hidden="1" x14ac:dyDescent="0.2">
      <c r="A285" s="74"/>
      <c r="B285" s="64" t="s">
        <v>200</v>
      </c>
      <c r="C285" s="51">
        <v>0</v>
      </c>
      <c r="D285" s="68">
        <v>0</v>
      </c>
      <c r="E285" s="66" t="s">
        <v>31</v>
      </c>
      <c r="F285" s="67">
        <v>0</v>
      </c>
      <c r="G285" s="93">
        <f t="shared" si="19"/>
        <v>0</v>
      </c>
    </row>
    <row r="286" spans="1:8" s="2" customFormat="1" ht="24" x14ac:dyDescent="0.2">
      <c r="A286" s="74"/>
      <c r="B286" s="64" t="s">
        <v>201</v>
      </c>
      <c r="C286" s="51">
        <v>4</v>
      </c>
      <c r="D286" s="68">
        <v>5.09</v>
      </c>
      <c r="E286" s="66" t="s">
        <v>31</v>
      </c>
      <c r="F286" s="67">
        <v>3.32</v>
      </c>
      <c r="G286" s="93">
        <f t="shared" si="19"/>
        <v>67.599999999999994</v>
      </c>
    </row>
    <row r="287" spans="1:8" s="2" customFormat="1" ht="24" hidden="1" x14ac:dyDescent="0.2">
      <c r="A287" s="74"/>
      <c r="B287" s="64" t="s">
        <v>202</v>
      </c>
      <c r="C287" s="51">
        <v>0</v>
      </c>
      <c r="D287" s="68">
        <v>0</v>
      </c>
      <c r="E287" s="66" t="s">
        <v>87</v>
      </c>
      <c r="F287" s="67">
        <v>0</v>
      </c>
      <c r="G287" s="93">
        <f t="shared" si="19"/>
        <v>0</v>
      </c>
    </row>
    <row r="288" spans="1:8" s="2" customFormat="1" ht="12" hidden="1" x14ac:dyDescent="0.2">
      <c r="A288" s="74"/>
      <c r="B288" s="64" t="s">
        <v>203</v>
      </c>
      <c r="C288" s="51">
        <v>0</v>
      </c>
      <c r="D288" s="78">
        <v>107</v>
      </c>
      <c r="E288" s="66" t="s">
        <v>31</v>
      </c>
      <c r="F288" s="67">
        <v>5.33</v>
      </c>
      <c r="G288" s="93">
        <f t="shared" si="19"/>
        <v>0</v>
      </c>
    </row>
    <row r="289" spans="1:8" s="2" customFormat="1" ht="12" hidden="1" x14ac:dyDescent="0.2">
      <c r="A289" s="74"/>
      <c r="B289" s="64" t="s">
        <v>204</v>
      </c>
      <c r="C289" s="51">
        <v>0</v>
      </c>
      <c r="D289" s="68">
        <v>0</v>
      </c>
      <c r="E289" s="66" t="s">
        <v>31</v>
      </c>
      <c r="F289" s="67">
        <v>37.159999999999997</v>
      </c>
      <c r="G289" s="93">
        <f t="shared" si="19"/>
        <v>0</v>
      </c>
    </row>
    <row r="290" spans="1:8" s="2" customFormat="1" ht="12" x14ac:dyDescent="0.2">
      <c r="A290" s="74"/>
      <c r="B290" s="64" t="s">
        <v>205</v>
      </c>
      <c r="C290" s="51">
        <v>24</v>
      </c>
      <c r="D290" s="78">
        <v>34</v>
      </c>
      <c r="E290" s="66" t="s">
        <v>31</v>
      </c>
      <c r="F290" s="67">
        <v>7.23</v>
      </c>
      <c r="G290" s="93">
        <f t="shared" si="19"/>
        <v>5899.68</v>
      </c>
    </row>
    <row r="291" spans="1:8" s="2" customFormat="1" ht="12" x14ac:dyDescent="0.2">
      <c r="A291" s="74"/>
      <c r="B291" s="64" t="s">
        <v>206</v>
      </c>
      <c r="C291" s="51">
        <v>41</v>
      </c>
      <c r="D291" s="78">
        <v>34</v>
      </c>
      <c r="E291" s="66" t="s">
        <v>31</v>
      </c>
      <c r="F291" s="67">
        <v>1.3378121025259242</v>
      </c>
      <c r="G291" s="93">
        <f t="shared" si="19"/>
        <v>1864.91</v>
      </c>
    </row>
    <row r="292" spans="1:8" s="2" customFormat="1" ht="12" x14ac:dyDescent="0.2">
      <c r="A292" s="74"/>
      <c r="B292" s="64" t="s">
        <v>207</v>
      </c>
      <c r="C292" s="51">
        <v>13</v>
      </c>
      <c r="D292" s="78">
        <v>509</v>
      </c>
      <c r="E292" s="66" t="s">
        <v>31</v>
      </c>
      <c r="F292" s="67">
        <v>0.67</v>
      </c>
      <c r="G292" s="93">
        <f t="shared" si="19"/>
        <v>4433.3900000000003</v>
      </c>
    </row>
    <row r="293" spans="1:8" s="2" customFormat="1" ht="12" x14ac:dyDescent="0.2">
      <c r="A293" s="74"/>
      <c r="B293" s="64" t="s">
        <v>208</v>
      </c>
      <c r="C293" s="51">
        <v>65</v>
      </c>
      <c r="D293" s="78">
        <v>3</v>
      </c>
      <c r="E293" s="66" t="s">
        <v>65</v>
      </c>
      <c r="F293" s="67">
        <v>25.68</v>
      </c>
      <c r="G293" s="93">
        <f t="shared" si="19"/>
        <v>5007.6000000000004</v>
      </c>
    </row>
    <row r="294" spans="1:8" s="2" customFormat="1" ht="12" hidden="1" x14ac:dyDescent="0.2">
      <c r="A294" s="74"/>
      <c r="B294" s="64"/>
      <c r="C294" s="51">
        <v>0</v>
      </c>
      <c r="D294" s="78">
        <v>5.5</v>
      </c>
      <c r="E294" s="66"/>
      <c r="F294" s="67"/>
      <c r="G294" s="93">
        <f t="shared" si="19"/>
        <v>0</v>
      </c>
    </row>
    <row r="295" spans="1:8" s="2" customFormat="1" ht="12" x14ac:dyDescent="0.2">
      <c r="A295" s="74"/>
      <c r="B295" s="71" t="s">
        <v>131</v>
      </c>
      <c r="C295" s="51">
        <v>1</v>
      </c>
      <c r="D295" s="70">
        <v>1</v>
      </c>
      <c r="E295" s="66" t="s">
        <v>95</v>
      </c>
      <c r="F295" s="67"/>
      <c r="G295" s="93">
        <v>720.35666666666668</v>
      </c>
      <c r="H295" s="79">
        <f>G295</f>
        <v>720.35666666666668</v>
      </c>
    </row>
    <row r="296" spans="1:8" s="2" customFormat="1" ht="12" x14ac:dyDescent="0.2">
      <c r="A296" s="74"/>
      <c r="B296" s="71" t="s">
        <v>209</v>
      </c>
      <c r="C296" s="51">
        <v>0</v>
      </c>
      <c r="D296" s="68">
        <v>0</v>
      </c>
      <c r="E296" s="66"/>
      <c r="F296" s="67">
        <v>0</v>
      </c>
      <c r="G296" s="93">
        <f t="shared" si="19"/>
        <v>0</v>
      </c>
      <c r="H296" s="26">
        <f>SUM(G296:G305)</f>
        <v>30117.64</v>
      </c>
    </row>
    <row r="297" spans="1:8" s="2" customFormat="1" ht="12" x14ac:dyDescent="0.2">
      <c r="A297" s="74"/>
      <c r="B297" s="64" t="s">
        <v>210</v>
      </c>
      <c r="C297" s="51">
        <v>18</v>
      </c>
      <c r="D297" s="70">
        <v>509</v>
      </c>
      <c r="E297" s="66" t="s">
        <v>31</v>
      </c>
      <c r="F297" s="67">
        <v>0.7</v>
      </c>
      <c r="G297" s="93">
        <f t="shared" si="19"/>
        <v>6413.4</v>
      </c>
    </row>
    <row r="298" spans="1:8" s="2" customFormat="1" ht="12" hidden="1" x14ac:dyDescent="0.2">
      <c r="A298" s="74"/>
      <c r="B298" s="64" t="s">
        <v>203</v>
      </c>
      <c r="C298" s="51">
        <v>0</v>
      </c>
      <c r="D298" s="70">
        <v>107</v>
      </c>
      <c r="E298" s="66" t="s">
        <v>31</v>
      </c>
      <c r="F298" s="67">
        <v>19.39</v>
      </c>
      <c r="G298" s="93">
        <f t="shared" si="19"/>
        <v>0</v>
      </c>
    </row>
    <row r="299" spans="1:8" s="2" customFormat="1" ht="12" x14ac:dyDescent="0.2">
      <c r="A299" s="74"/>
      <c r="B299" s="64" t="s">
        <v>211</v>
      </c>
      <c r="C299" s="51">
        <v>15</v>
      </c>
      <c r="D299" s="70">
        <v>1056.3</v>
      </c>
      <c r="E299" s="66" t="s">
        <v>31</v>
      </c>
      <c r="F299" s="67">
        <v>0.68</v>
      </c>
      <c r="G299" s="93">
        <f t="shared" si="19"/>
        <v>10774.26</v>
      </c>
    </row>
    <row r="300" spans="1:8" s="2" customFormat="1" ht="24" x14ac:dyDescent="0.2">
      <c r="A300" s="74"/>
      <c r="B300" s="64" t="s">
        <v>212</v>
      </c>
      <c r="C300" s="51">
        <v>1</v>
      </c>
      <c r="D300" s="70">
        <v>1056.3</v>
      </c>
      <c r="E300" s="66" t="s">
        <v>31</v>
      </c>
      <c r="F300" s="67">
        <v>6.19</v>
      </c>
      <c r="G300" s="93">
        <f t="shared" si="19"/>
        <v>6538.5</v>
      </c>
    </row>
    <row r="301" spans="1:8" s="2" customFormat="1" ht="12" x14ac:dyDescent="0.2">
      <c r="A301" s="74"/>
      <c r="B301" s="64" t="s">
        <v>213</v>
      </c>
      <c r="C301" s="51">
        <v>1</v>
      </c>
      <c r="D301" s="70">
        <v>1056.3</v>
      </c>
      <c r="E301" s="66" t="s">
        <v>31</v>
      </c>
      <c r="F301" s="67">
        <v>1.06</v>
      </c>
      <c r="G301" s="93">
        <f t="shared" si="19"/>
        <v>1119.68</v>
      </c>
    </row>
    <row r="302" spans="1:8" s="10" customFormat="1" ht="12" hidden="1" x14ac:dyDescent="0.2">
      <c r="A302" s="80"/>
      <c r="B302" s="81" t="s">
        <v>214</v>
      </c>
      <c r="C302" s="82">
        <v>1</v>
      </c>
      <c r="D302" s="83">
        <v>0</v>
      </c>
      <c r="E302" s="84" t="s">
        <v>31</v>
      </c>
      <c r="F302" s="85">
        <v>0</v>
      </c>
      <c r="G302" s="123">
        <f t="shared" si="19"/>
        <v>0</v>
      </c>
      <c r="H302" s="86" t="s">
        <v>96</v>
      </c>
    </row>
    <row r="303" spans="1:8" s="2" customFormat="1" ht="12" x14ac:dyDescent="0.2">
      <c r="A303" s="74"/>
      <c r="B303" s="64" t="s">
        <v>206</v>
      </c>
      <c r="C303" s="51">
        <v>43</v>
      </c>
      <c r="D303" s="70">
        <v>34</v>
      </c>
      <c r="E303" s="66" t="s">
        <v>31</v>
      </c>
      <c r="F303" s="67">
        <v>1.34</v>
      </c>
      <c r="G303" s="93">
        <f t="shared" si="19"/>
        <v>1959.08</v>
      </c>
    </row>
    <row r="304" spans="1:8" s="2" customFormat="1" ht="12" hidden="1" x14ac:dyDescent="0.2">
      <c r="A304" s="74"/>
      <c r="B304" s="64">
        <v>0</v>
      </c>
      <c r="C304" s="51">
        <v>0</v>
      </c>
      <c r="D304" s="70">
        <v>0</v>
      </c>
      <c r="E304" s="66">
        <v>0</v>
      </c>
      <c r="F304" s="67">
        <v>0</v>
      </c>
      <c r="G304" s="93">
        <f t="shared" si="19"/>
        <v>0</v>
      </c>
    </row>
    <row r="305" spans="1:9" s="2" customFormat="1" ht="12" x14ac:dyDescent="0.2">
      <c r="A305" s="74"/>
      <c r="B305" s="64" t="s">
        <v>208</v>
      </c>
      <c r="C305" s="51">
        <v>43</v>
      </c>
      <c r="D305" s="70">
        <v>3</v>
      </c>
      <c r="E305" s="66" t="s">
        <v>65</v>
      </c>
      <c r="F305" s="67">
        <v>25.68</v>
      </c>
      <c r="G305" s="93">
        <f>ROUND(C305*D305*F305,2)</f>
        <v>3312.72</v>
      </c>
    </row>
    <row r="306" spans="1:9" s="2" customFormat="1" ht="12" hidden="1" x14ac:dyDescent="0.2">
      <c r="A306" s="74"/>
      <c r="B306" s="64"/>
      <c r="C306" s="68"/>
      <c r="D306" s="70"/>
      <c r="E306" s="66"/>
      <c r="F306" s="67"/>
      <c r="G306" s="93"/>
    </row>
    <row r="307" spans="1:9" s="2" customFormat="1" ht="12" hidden="1" x14ac:dyDescent="0.2">
      <c r="A307" s="74"/>
      <c r="B307" s="71" t="s">
        <v>215</v>
      </c>
      <c r="C307" s="32"/>
      <c r="D307" s="70"/>
      <c r="E307" s="66"/>
      <c r="F307" s="67"/>
      <c r="G307" s="93"/>
      <c r="H307" s="26">
        <f>SUM(G308:G310)</f>
        <v>0</v>
      </c>
    </row>
    <row r="308" spans="1:9" s="2" customFormat="1" ht="12" hidden="1" x14ac:dyDescent="0.2">
      <c r="A308" s="74"/>
      <c r="B308" s="64" t="s">
        <v>216</v>
      </c>
      <c r="C308" s="51">
        <v>1</v>
      </c>
      <c r="D308" s="70">
        <v>0</v>
      </c>
      <c r="E308" s="66" t="s">
        <v>65</v>
      </c>
      <c r="F308" s="67">
        <v>629.66999999999996</v>
      </c>
      <c r="G308" s="93">
        <f t="shared" ref="G308:G311" si="20">ROUND(C308*D308*F308,2)</f>
        <v>0</v>
      </c>
    </row>
    <row r="309" spans="1:9" s="2" customFormat="1" ht="12" hidden="1" x14ac:dyDescent="0.2">
      <c r="A309" s="74"/>
      <c r="B309" s="64" t="s">
        <v>50</v>
      </c>
      <c r="C309" s="51">
        <v>1</v>
      </c>
      <c r="D309" s="68">
        <v>0</v>
      </c>
      <c r="E309" s="66" t="s">
        <v>65</v>
      </c>
      <c r="F309" s="67">
        <v>72.349999999999994</v>
      </c>
      <c r="G309" s="93">
        <f t="shared" si="20"/>
        <v>0</v>
      </c>
    </row>
    <row r="310" spans="1:9" s="2" customFormat="1" ht="12" hidden="1" x14ac:dyDescent="0.2">
      <c r="A310" s="74"/>
      <c r="B310" s="64" t="s">
        <v>217</v>
      </c>
      <c r="C310" s="51">
        <v>1</v>
      </c>
      <c r="D310" s="68">
        <v>0</v>
      </c>
      <c r="E310" s="66" t="s">
        <v>87</v>
      </c>
      <c r="F310" s="67">
        <v>560.6</v>
      </c>
      <c r="G310" s="93">
        <f t="shared" si="20"/>
        <v>0</v>
      </c>
    </row>
    <row r="311" spans="1:9" s="92" customFormat="1" ht="12" x14ac:dyDescent="0.2">
      <c r="A311" s="87"/>
      <c r="B311" s="88" t="s">
        <v>97</v>
      </c>
      <c r="C311" s="89"/>
      <c r="D311" s="90"/>
      <c r="E311" s="84"/>
      <c r="F311" s="85"/>
      <c r="G311" s="93">
        <f t="shared" si="20"/>
        <v>0</v>
      </c>
      <c r="H311" s="91">
        <f>SUM(G312:G322)</f>
        <v>104448.97</v>
      </c>
    </row>
    <row r="312" spans="1:9" s="2" customFormat="1" ht="12" x14ac:dyDescent="0.2">
      <c r="A312" s="74"/>
      <c r="B312" s="64" t="s">
        <v>132</v>
      </c>
      <c r="C312" s="51">
        <v>1</v>
      </c>
      <c r="D312" s="70">
        <v>3</v>
      </c>
      <c r="E312" s="66" t="s">
        <v>65</v>
      </c>
      <c r="F312" s="67">
        <v>574.85666666666668</v>
      </c>
      <c r="G312" s="93">
        <v>1724.5700000000002</v>
      </c>
    </row>
    <row r="313" spans="1:9" s="2" customFormat="1" ht="12" x14ac:dyDescent="0.2">
      <c r="A313" s="74"/>
      <c r="B313" s="64" t="s">
        <v>133</v>
      </c>
      <c r="C313" s="51">
        <v>1</v>
      </c>
      <c r="D313" s="70">
        <v>2</v>
      </c>
      <c r="E313" s="66" t="s">
        <v>65</v>
      </c>
      <c r="F313" s="67">
        <v>4697.1049999999996</v>
      </c>
      <c r="G313" s="93">
        <v>9394.2099999999991</v>
      </c>
    </row>
    <row r="314" spans="1:9" s="2" customFormat="1" ht="12" x14ac:dyDescent="0.2">
      <c r="A314" s="74"/>
      <c r="B314" s="64" t="s">
        <v>134</v>
      </c>
      <c r="C314" s="51">
        <v>1</v>
      </c>
      <c r="D314" s="70">
        <v>47</v>
      </c>
      <c r="E314" s="66" t="s">
        <v>31</v>
      </c>
      <c r="F314" s="67">
        <v>956.23191489361704</v>
      </c>
      <c r="G314" s="93">
        <v>44942.9</v>
      </c>
    </row>
    <row r="315" spans="1:9" s="2" customFormat="1" ht="12" x14ac:dyDescent="0.2">
      <c r="A315" s="74"/>
      <c r="B315" s="64" t="s">
        <v>135</v>
      </c>
      <c r="C315" s="51">
        <v>1</v>
      </c>
      <c r="D315" s="70">
        <v>77</v>
      </c>
      <c r="E315" s="66" t="s">
        <v>31</v>
      </c>
      <c r="F315" s="67">
        <v>628.40636363636361</v>
      </c>
      <c r="G315" s="93">
        <v>48387.29</v>
      </c>
      <c r="I315" s="2">
        <v>813.14</v>
      </c>
    </row>
    <row r="316" spans="1:9" s="2" customFormat="1" ht="12" hidden="1" x14ac:dyDescent="0.2">
      <c r="A316" s="74"/>
      <c r="B316" s="64"/>
      <c r="C316" s="70"/>
      <c r="D316" s="66"/>
      <c r="E316" s="67"/>
      <c r="F316" s="93"/>
      <c r="G316" s="93"/>
    </row>
    <row r="317" spans="1:9" s="2" customFormat="1" ht="12" hidden="1" x14ac:dyDescent="0.2">
      <c r="A317" s="74"/>
      <c r="B317" s="64"/>
      <c r="C317" s="70"/>
      <c r="D317" s="66"/>
      <c r="E317" s="67"/>
      <c r="F317" s="93"/>
      <c r="G317" s="93"/>
    </row>
    <row r="318" spans="1:9" s="2" customFormat="1" ht="12" hidden="1" x14ac:dyDescent="0.2">
      <c r="A318" s="74"/>
      <c r="B318" s="64"/>
      <c r="C318" s="70"/>
      <c r="D318" s="66"/>
      <c r="E318" s="67"/>
      <c r="F318" s="93"/>
      <c r="G318" s="93"/>
    </row>
    <row r="319" spans="1:9" s="2" customFormat="1" ht="12" hidden="1" x14ac:dyDescent="0.2">
      <c r="A319" s="74"/>
      <c r="B319" s="64"/>
      <c r="C319" s="51"/>
      <c r="D319" s="68"/>
      <c r="E319" s="66"/>
      <c r="F319" s="67"/>
      <c r="G319" s="93"/>
    </row>
    <row r="320" spans="1:9" s="2" customFormat="1" ht="12" hidden="1" x14ac:dyDescent="0.2">
      <c r="A320" s="74"/>
      <c r="B320" s="64"/>
      <c r="C320" s="51"/>
      <c r="D320" s="68"/>
      <c r="E320" s="66"/>
      <c r="F320" s="67"/>
      <c r="G320" s="93"/>
    </row>
    <row r="321" spans="1:9" s="2" customFormat="1" ht="12" hidden="1" x14ac:dyDescent="0.2">
      <c r="A321" s="74"/>
      <c r="B321" s="64"/>
      <c r="C321" s="51"/>
      <c r="D321" s="68"/>
      <c r="E321" s="66"/>
      <c r="F321" s="67"/>
      <c r="G321" s="93"/>
    </row>
    <row r="322" spans="1:9" s="2" customFormat="1" ht="12" hidden="1" x14ac:dyDescent="0.2">
      <c r="A322" s="74"/>
      <c r="B322" s="64"/>
      <c r="C322" s="51"/>
      <c r="D322" s="68"/>
      <c r="E322" s="66"/>
      <c r="F322" s="67"/>
      <c r="G322" s="93"/>
    </row>
    <row r="323" spans="1:9" s="92" customFormat="1" ht="12" hidden="1" x14ac:dyDescent="0.2">
      <c r="A323" s="87"/>
      <c r="B323" s="88" t="s">
        <v>98</v>
      </c>
      <c r="C323" s="89"/>
      <c r="D323" s="90"/>
      <c r="E323" s="84"/>
      <c r="F323" s="85"/>
      <c r="G323" s="123"/>
      <c r="I323" s="2"/>
    </row>
    <row r="324" spans="1:9" s="2" customFormat="1" ht="12" hidden="1" x14ac:dyDescent="0.2">
      <c r="A324" s="74"/>
      <c r="B324" s="64"/>
      <c r="C324" s="51"/>
      <c r="D324" s="70"/>
      <c r="E324" s="66"/>
      <c r="F324" s="67"/>
      <c r="G324" s="93"/>
      <c r="H324" s="26">
        <f>SUM(G324:G334)</f>
        <v>0</v>
      </c>
    </row>
    <row r="325" spans="1:9" s="2" customFormat="1" ht="12" hidden="1" x14ac:dyDescent="0.2">
      <c r="A325" s="74"/>
      <c r="B325" s="64"/>
      <c r="C325" s="51"/>
      <c r="D325" s="70"/>
      <c r="E325" s="66"/>
      <c r="F325" s="67"/>
      <c r="G325" s="93"/>
    </row>
    <row r="326" spans="1:9" s="2" customFormat="1" ht="12" hidden="1" x14ac:dyDescent="0.2">
      <c r="A326" s="74"/>
      <c r="B326" s="64"/>
      <c r="C326" s="51"/>
      <c r="D326" s="68"/>
      <c r="E326" s="66"/>
      <c r="F326" s="67"/>
      <c r="G326" s="93"/>
    </row>
    <row r="327" spans="1:9" s="2" customFormat="1" ht="12" hidden="1" x14ac:dyDescent="0.2">
      <c r="A327" s="74"/>
      <c r="B327" s="64"/>
      <c r="C327" s="51"/>
      <c r="D327" s="70"/>
      <c r="E327" s="66"/>
      <c r="F327" s="67"/>
      <c r="G327" s="93"/>
    </row>
    <row r="328" spans="1:9" s="2" customFormat="1" ht="12" hidden="1" x14ac:dyDescent="0.2">
      <c r="A328" s="74"/>
      <c r="B328" s="64"/>
      <c r="C328" s="51"/>
      <c r="D328" s="70"/>
      <c r="E328" s="66"/>
      <c r="F328" s="67"/>
      <c r="G328" s="93"/>
    </row>
    <row r="329" spans="1:9" s="92" customFormat="1" ht="12" hidden="1" x14ac:dyDescent="0.2">
      <c r="A329" s="87"/>
      <c r="B329" s="64"/>
      <c r="C329" s="51"/>
      <c r="D329" s="70"/>
      <c r="E329" s="66"/>
      <c r="F329" s="67"/>
      <c r="G329" s="93"/>
    </row>
    <row r="330" spans="1:9" s="92" customFormat="1" ht="12" hidden="1" x14ac:dyDescent="0.2">
      <c r="A330" s="87"/>
      <c r="B330" s="64"/>
      <c r="C330" s="51"/>
      <c r="D330" s="70"/>
      <c r="E330" s="66"/>
      <c r="F330" s="67"/>
      <c r="G330" s="93"/>
    </row>
    <row r="331" spans="1:9" s="92" customFormat="1" ht="12" hidden="1" x14ac:dyDescent="0.2">
      <c r="A331" s="87"/>
      <c r="B331" s="64"/>
      <c r="C331" s="51"/>
      <c r="D331" s="70"/>
      <c r="E331" s="66"/>
      <c r="F331" s="67"/>
      <c r="G331" s="93"/>
    </row>
    <row r="332" spans="1:9" s="92" customFormat="1" ht="12" hidden="1" x14ac:dyDescent="0.2">
      <c r="A332" s="87"/>
      <c r="B332" s="64"/>
      <c r="C332" s="51"/>
      <c r="D332" s="70"/>
      <c r="E332" s="66"/>
      <c r="F332" s="67"/>
      <c r="G332" s="93"/>
    </row>
    <row r="333" spans="1:9" s="92" customFormat="1" ht="12" hidden="1" x14ac:dyDescent="0.2">
      <c r="A333" s="87"/>
      <c r="B333" s="64"/>
      <c r="C333" s="51"/>
      <c r="D333" s="70"/>
      <c r="E333" s="66"/>
      <c r="F333" s="67"/>
      <c r="G333" s="93"/>
    </row>
    <row r="334" spans="1:9" s="92" customFormat="1" ht="12" hidden="1" x14ac:dyDescent="0.2">
      <c r="A334" s="87"/>
      <c r="B334" s="64"/>
      <c r="C334" s="51"/>
      <c r="D334" s="70"/>
      <c r="E334" s="66"/>
      <c r="F334" s="67"/>
      <c r="G334" s="93"/>
    </row>
    <row r="335" spans="1:9" s="92" customFormat="1" ht="12" x14ac:dyDescent="0.2">
      <c r="A335" s="87"/>
      <c r="B335" s="88" t="s">
        <v>99</v>
      </c>
      <c r="C335" s="89"/>
      <c r="D335" s="83"/>
      <c r="E335" s="84"/>
      <c r="F335" s="85"/>
      <c r="G335" s="123"/>
    </row>
    <row r="336" spans="1:9" s="2" customFormat="1" ht="24" x14ac:dyDescent="0.2">
      <c r="A336" s="74"/>
      <c r="B336" s="64" t="s">
        <v>100</v>
      </c>
      <c r="C336" s="51">
        <v>5</v>
      </c>
      <c r="D336" s="32">
        <f>D143</f>
        <v>1537.38</v>
      </c>
      <c r="E336" s="51" t="s">
        <v>91</v>
      </c>
      <c r="F336" s="31">
        <v>1.35</v>
      </c>
      <c r="G336" s="93">
        <f>D336*F336*C336</f>
        <v>10377.315000000001</v>
      </c>
      <c r="H336" s="94">
        <f>G336</f>
        <v>10377.315000000001</v>
      </c>
    </row>
    <row r="337" spans="1:10" s="92" customFormat="1" ht="12" x14ac:dyDescent="0.2">
      <c r="A337" s="87"/>
      <c r="B337" s="88" t="s">
        <v>101</v>
      </c>
      <c r="C337" s="82"/>
      <c r="D337" s="89"/>
      <c r="E337" s="89"/>
      <c r="F337" s="95"/>
      <c r="G337" s="124"/>
    </row>
    <row r="338" spans="1:10" s="2" customFormat="1" ht="24" x14ac:dyDescent="0.2">
      <c r="A338" s="74"/>
      <c r="B338" s="64" t="s">
        <v>102</v>
      </c>
      <c r="C338" s="51">
        <f>C336</f>
        <v>5</v>
      </c>
      <c r="D338" s="32">
        <f>D336</f>
        <v>1537.38</v>
      </c>
      <c r="E338" s="51" t="s">
        <v>91</v>
      </c>
      <c r="F338" s="31">
        <v>2.91</v>
      </c>
      <c r="G338" s="93">
        <f>D338*F338*C338</f>
        <v>22368.879000000001</v>
      </c>
      <c r="H338" s="94">
        <f>G338</f>
        <v>22368.879000000001</v>
      </c>
    </row>
    <row r="339" spans="1:10" s="2" customFormat="1" ht="12" x14ac:dyDescent="0.2">
      <c r="A339" s="17"/>
      <c r="B339" s="96"/>
      <c r="C339" s="32"/>
      <c r="D339" s="32"/>
      <c r="E339" s="97" t="s">
        <v>103</v>
      </c>
      <c r="G339" s="125">
        <f>SUM(G25:G338)</f>
        <v>538335.91457154008</v>
      </c>
      <c r="H339" s="98">
        <f>SUM(H24:H338)</f>
        <v>538335.9145715402</v>
      </c>
      <c r="I339" s="98">
        <v>494478.38999999996</v>
      </c>
      <c r="J339" s="94">
        <f>G339-I339</f>
        <v>43857.524571540125</v>
      </c>
    </row>
    <row r="340" spans="1:10" s="2" customFormat="1" ht="12" x14ac:dyDescent="0.2">
      <c r="A340" s="17"/>
      <c r="B340" s="99"/>
      <c r="C340" s="75"/>
      <c r="D340" s="75"/>
      <c r="E340" s="75"/>
      <c r="F340" s="100"/>
      <c r="G340" s="126"/>
      <c r="H340" s="101"/>
      <c r="I340" s="79"/>
    </row>
    <row r="341" spans="1:10" s="2" customFormat="1" x14ac:dyDescent="0.2">
      <c r="A341" s="17"/>
      <c r="B341" s="99"/>
      <c r="C341" s="75"/>
      <c r="D341" s="75"/>
      <c r="E341" s="75"/>
      <c r="F341" s="100"/>
      <c r="G341" s="127" t="s">
        <v>104</v>
      </c>
      <c r="H341" s="101"/>
      <c r="I341" s="79"/>
    </row>
    <row r="342" spans="1:10" s="2" customFormat="1" ht="12" hidden="1" x14ac:dyDescent="0.2">
      <c r="A342" s="17"/>
      <c r="B342" s="99"/>
      <c r="C342" s="75"/>
      <c r="D342" s="75"/>
      <c r="E342" s="75"/>
      <c r="F342" s="100"/>
      <c r="G342" s="126"/>
      <c r="H342" s="101"/>
      <c r="I342" s="79"/>
    </row>
    <row r="343" spans="1:10" s="2" customFormat="1" ht="12" hidden="1" x14ac:dyDescent="0.2">
      <c r="A343" s="17"/>
      <c r="B343" s="99"/>
      <c r="C343" s="75"/>
      <c r="D343" s="75"/>
      <c r="E343" s="75"/>
      <c r="F343" s="100"/>
      <c r="G343" s="126"/>
      <c r="H343" s="101"/>
      <c r="I343" s="79"/>
    </row>
    <row r="344" spans="1:10" s="16" customFormat="1" hidden="1" x14ac:dyDescent="0.2">
      <c r="A344" s="102" t="s">
        <v>105</v>
      </c>
      <c r="C344" s="103"/>
      <c r="D344" s="103"/>
      <c r="E344" s="103"/>
      <c r="F344" s="103"/>
      <c r="G344" s="128"/>
      <c r="H344" s="104">
        <f>G339-G322</f>
        <v>538335.91457154008</v>
      </c>
    </row>
    <row r="345" spans="1:10" s="16" customFormat="1" hidden="1" x14ac:dyDescent="0.2">
      <c r="A345" s="102"/>
      <c r="B345" s="105" t="s">
        <v>106</v>
      </c>
      <c r="C345" s="106"/>
      <c r="D345" s="2"/>
      <c r="E345" s="2"/>
      <c r="F345" s="2"/>
      <c r="G345" s="10"/>
    </row>
    <row r="346" spans="1:10" s="16" customFormat="1" hidden="1" x14ac:dyDescent="0.2">
      <c r="B346" s="107" t="s">
        <v>107</v>
      </c>
      <c r="C346" s="2"/>
      <c r="D346" s="2"/>
      <c r="E346" s="2"/>
      <c r="F346" s="2"/>
      <c r="G346" s="10"/>
    </row>
    <row r="347" spans="1:10" s="16" customFormat="1" hidden="1" x14ac:dyDescent="0.2">
      <c r="A347" s="102" t="s">
        <v>108</v>
      </c>
      <c r="C347" s="2"/>
      <c r="D347" s="2"/>
      <c r="E347" s="2"/>
      <c r="F347" s="2"/>
      <c r="G347" s="10"/>
    </row>
    <row r="348" spans="1:10" s="16" customFormat="1" hidden="1" x14ac:dyDescent="0.2">
      <c r="A348" s="102" t="s">
        <v>109</v>
      </c>
      <c r="C348" s="2"/>
      <c r="D348" s="2"/>
      <c r="E348" s="2"/>
      <c r="F348" s="2"/>
      <c r="G348" s="10"/>
    </row>
    <row r="349" spans="1:10" s="16" customFormat="1" hidden="1" x14ac:dyDescent="0.2">
      <c r="A349" s="102" t="s">
        <v>110</v>
      </c>
      <c r="C349" s="2"/>
      <c r="D349" s="2"/>
      <c r="E349" s="2"/>
      <c r="F349" s="2"/>
      <c r="G349" s="10"/>
    </row>
    <row r="350" spans="1:10" s="16" customFormat="1" hidden="1" x14ac:dyDescent="0.2">
      <c r="B350" s="2"/>
      <c r="C350" s="2"/>
      <c r="D350" s="2"/>
      <c r="E350" s="2"/>
      <c r="F350" s="2"/>
      <c r="G350" s="10"/>
    </row>
    <row r="351" spans="1:10" s="16" customFormat="1" hidden="1" x14ac:dyDescent="0.2">
      <c r="B351" s="102" t="s">
        <v>111</v>
      </c>
      <c r="C351" s="2"/>
      <c r="D351" s="2"/>
      <c r="E351" s="2"/>
      <c r="F351" s="2"/>
      <c r="G351" s="10"/>
    </row>
    <row r="352" spans="1:10" s="16" customFormat="1" hidden="1" x14ac:dyDescent="0.2">
      <c r="B352" s="2"/>
      <c r="C352" s="2"/>
      <c r="D352" s="2"/>
      <c r="E352" s="2"/>
      <c r="F352" s="2"/>
      <c r="G352" s="10"/>
    </row>
    <row r="353" spans="1:10" s="16" customFormat="1" hidden="1" x14ac:dyDescent="0.2">
      <c r="B353" s="108" t="s">
        <v>112</v>
      </c>
      <c r="C353" s="109" t="s">
        <v>113</v>
      </c>
      <c r="D353" s="110"/>
      <c r="E353" s="111"/>
      <c r="F353" s="111"/>
      <c r="G353" s="8"/>
    </row>
    <row r="354" spans="1:10" s="16" customFormat="1" hidden="1" x14ac:dyDescent="0.2">
      <c r="C354" s="107" t="s">
        <v>114</v>
      </c>
      <c r="E354" s="132" t="s">
        <v>115</v>
      </c>
      <c r="F354" s="132"/>
      <c r="G354" s="8"/>
    </row>
    <row r="355" spans="1:10" s="16" customFormat="1" hidden="1" x14ac:dyDescent="0.2">
      <c r="B355" s="2"/>
      <c r="C355" s="2"/>
      <c r="D355" s="2"/>
      <c r="E355" s="2"/>
      <c r="F355" s="2"/>
      <c r="G355" s="10"/>
    </row>
    <row r="356" spans="1:10" s="16" customFormat="1" hidden="1" x14ac:dyDescent="0.2">
      <c r="B356" s="112" t="s">
        <v>116</v>
      </c>
      <c r="C356" s="133" t="s">
        <v>117</v>
      </c>
      <c r="D356" s="133"/>
      <c r="E356" s="111"/>
      <c r="F356" s="111"/>
      <c r="G356" s="10"/>
    </row>
    <row r="357" spans="1:10" s="16" customFormat="1" hidden="1" x14ac:dyDescent="0.2">
      <c r="C357" s="107" t="s">
        <v>114</v>
      </c>
      <c r="E357" s="132" t="s">
        <v>115</v>
      </c>
      <c r="F357" s="132"/>
      <c r="G357" s="10"/>
    </row>
    <row r="358" spans="1:10" s="16" customFormat="1" hidden="1" x14ac:dyDescent="0.2">
      <c r="B358" s="102" t="s">
        <v>118</v>
      </c>
      <c r="C358" s="2"/>
      <c r="D358" s="2"/>
      <c r="E358" s="2"/>
      <c r="F358" s="2"/>
      <c r="G358" s="10"/>
    </row>
    <row r="359" spans="1:10" s="16" customFormat="1" ht="26.25" hidden="1" customHeight="1" x14ac:dyDescent="0.2">
      <c r="A359" s="130" t="s">
        <v>119</v>
      </c>
      <c r="B359" s="130"/>
      <c r="C359" s="130"/>
      <c r="D359" s="130"/>
      <c r="E359" s="130"/>
      <c r="F359" s="130"/>
      <c r="G359" s="130"/>
    </row>
    <row r="360" spans="1:10" s="16" customFormat="1" ht="24.75" hidden="1" customHeight="1" x14ac:dyDescent="0.2">
      <c r="A360" s="134" t="s">
        <v>120</v>
      </c>
      <c r="B360" s="134"/>
      <c r="C360" s="134"/>
      <c r="D360" s="134"/>
      <c r="E360" s="134"/>
      <c r="F360" s="134"/>
      <c r="G360" s="134"/>
    </row>
    <row r="361" spans="1:10" s="16" customFormat="1" ht="24.75" hidden="1" customHeight="1" x14ac:dyDescent="0.2">
      <c r="A361" s="130" t="s">
        <v>121</v>
      </c>
      <c r="B361" s="130"/>
      <c r="C361" s="130"/>
      <c r="D361" s="130"/>
      <c r="E361" s="130"/>
      <c r="F361" s="130"/>
      <c r="G361" s="130"/>
    </row>
    <row r="362" spans="1:10" s="16" customFormat="1" ht="24.75" hidden="1" customHeight="1" x14ac:dyDescent="0.2">
      <c r="A362" s="130" t="s">
        <v>122</v>
      </c>
      <c r="B362" s="130"/>
      <c r="C362" s="130"/>
      <c r="D362" s="130"/>
      <c r="E362" s="130"/>
      <c r="F362" s="130"/>
      <c r="G362" s="130"/>
    </row>
    <row r="363" spans="1:10" s="16" customFormat="1" ht="24.75" hidden="1" customHeight="1" x14ac:dyDescent="0.2">
      <c r="A363" s="130" t="s">
        <v>123</v>
      </c>
      <c r="B363" s="130"/>
      <c r="C363" s="130"/>
      <c r="D363" s="130"/>
      <c r="E363" s="130"/>
      <c r="F363" s="130"/>
      <c r="G363" s="130"/>
    </row>
    <row r="364" spans="1:10" s="16" customFormat="1" ht="63.75" hidden="1" customHeight="1" x14ac:dyDescent="0.2">
      <c r="A364" s="131" t="s">
        <v>124</v>
      </c>
      <c r="B364" s="131"/>
      <c r="C364" s="131"/>
      <c r="D364" s="131"/>
      <c r="E364" s="131"/>
      <c r="F364" s="131"/>
      <c r="G364" s="131"/>
    </row>
    <row r="365" spans="1:10" s="16" customFormat="1" x14ac:dyDescent="0.2">
      <c r="G365" s="8"/>
    </row>
    <row r="368" spans="1:10" x14ac:dyDescent="0.2">
      <c r="J368" s="113"/>
    </row>
    <row r="369" spans="10:10" x14ac:dyDescent="0.2">
      <c r="J369" s="113"/>
    </row>
    <row r="370" spans="10:10" x14ac:dyDescent="0.2">
      <c r="J370" s="114"/>
    </row>
    <row r="371" spans="10:10" x14ac:dyDescent="0.2">
      <c r="J371" s="113"/>
    </row>
    <row r="372" spans="10:10" x14ac:dyDescent="0.2">
      <c r="J372" s="113"/>
    </row>
  </sheetData>
  <mergeCells count="27">
    <mergeCell ref="A14:G14"/>
    <mergeCell ref="E1:G1"/>
    <mergeCell ref="B5:G5"/>
    <mergeCell ref="A11:G11"/>
    <mergeCell ref="A12:G12"/>
    <mergeCell ref="A13:G13"/>
    <mergeCell ref="G272:G279"/>
    <mergeCell ref="A15:G15"/>
    <mergeCell ref="A16:G16"/>
    <mergeCell ref="A17:G17"/>
    <mergeCell ref="A18:B18"/>
    <mergeCell ref="A20:G20"/>
    <mergeCell ref="B21:G21"/>
    <mergeCell ref="C23:D23"/>
    <mergeCell ref="B24:G24"/>
    <mergeCell ref="B43:F43"/>
    <mergeCell ref="B64:E64"/>
    <mergeCell ref="B146:G146"/>
    <mergeCell ref="A362:G362"/>
    <mergeCell ref="A363:G363"/>
    <mergeCell ref="A364:G364"/>
    <mergeCell ref="E354:F354"/>
    <mergeCell ref="C356:D356"/>
    <mergeCell ref="E357:F357"/>
    <mergeCell ref="A359:G359"/>
    <mergeCell ref="A360:G360"/>
    <mergeCell ref="A361:G361"/>
  </mergeCells>
  <pageMargins left="0.94" right="0.15748031496062992" top="0.51181102362204722" bottom="0.27" header="0.31496062992125984" footer="0.38"/>
  <pageSetup paperSize="9" scale="95" fitToHeight="0" orientation="portrait" r:id="rId1"/>
  <headerFooter alignWithMargins="0"/>
  <rowBreaks count="1" manualBreakCount="1">
    <brk id="2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Л4</vt:lpstr>
      <vt:lpstr>Л4!Область_печати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Балашова</dc:creator>
  <cp:lastModifiedBy>Кобякова</cp:lastModifiedBy>
  <cp:lastPrinted>2020-03-27T01:56:36Z</cp:lastPrinted>
  <dcterms:created xsi:type="dcterms:W3CDTF">2020-03-26T09:09:09Z</dcterms:created>
  <dcterms:modified xsi:type="dcterms:W3CDTF">2020-03-30T07:47:13Z</dcterms:modified>
</cp:coreProperties>
</file>